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ácia stavby" sheetId="1" r:id="rId1"/>
    <sheet name="2014-072 - SO 110  Zatepl..." sheetId="2" r:id="rId2"/>
  </sheets>
  <definedNames>
    <definedName name="_xlnm.Print_Titles" localSheetId="1">'2014-072 - SO 110  Zatepl...'!$132:$132</definedName>
    <definedName name="_xlnm.Print_Titles" localSheetId="0">'Rekapitulácia stavby'!$85:$85</definedName>
    <definedName name="_xlnm.Print_Area" localSheetId="1">'2014-072 - SO 110  Zatepl...'!$C$4:$Q$70,'2014-072 - SO 110  Zatepl...'!$C$76:$Q$117,'2014-072 - SO 110  Zatepl...'!$C$123:$Q$276</definedName>
    <definedName name="_xlnm.Print_Area" localSheetId="0">'Rekapitulácia stavby'!$C$4:$AP$70,'Rekapitulácia stavby'!$C$76:$AP$96</definedName>
  </definedNames>
  <calcPr fullCalcOnLoad="1"/>
</workbook>
</file>

<file path=xl/sharedStrings.xml><?xml version="1.0" encoding="utf-8"?>
<sst xmlns="http://schemas.openxmlformats.org/spreadsheetml/2006/main" count="1739" uniqueCount="478">
  <si>
    <t>2012</t>
  </si>
  <si>
    <t>Hárok obsahuje:</t>
  </si>
  <si>
    <t>2.0</t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</si>
  <si>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</si>
  <si>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</si>
  <si>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</si>
  <si>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</si>
  <si>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</si>
  <si>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</si>
  <si>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</si>
  <si>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</si>
  <si>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</si>
  <si>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2014-072</t>
  </si>
  <si>
    <t>Meniť je možné iba bunky so žltým podfarbením!
1) na prvom liste Rekapitulácie stavby vyplňte v zostave
    a) Súhrnný list
       - údaje o Zhotoviteľovi
         (prenesú sa do ostatných zostáv aj v iných listoch)
    b) Rekapitulácia objektov
       - potrebné Ostatné náklady
2) na vybraných listoch vyplňte v zostave
    a) Krycí list
       - údaje o Zhotoviteľovi, pokiaľ sa líšia od údajov o Zhotoviteľovi na Súhrnnom liste
         (údaje se prenesú do ostatných zostav v danom liste)
    b) Rekapitulácia rozpočtu
       - potrebné Ostatné náklady
    c) Celkové náklady za stavbu
       - ceny na položkách
       - množstvo, pokiaľ má žlté podfarbenie
       - a v prípade potreby poznámku (tá je v skrytom stĺpci)</t>
  </si>
  <si>
    <t>Stavba:</t>
  </si>
  <si>
    <t>SO 110  Zateplenie viacúčelovej sály</t>
  </si>
  <si>
    <t>JKSO:</t>
  </si>
  <si>
    <t>KS:</t>
  </si>
  <si>
    <t>Miesto:</t>
  </si>
  <si>
    <t>Kanianka</t>
  </si>
  <si>
    <t>Dátum:</t>
  </si>
  <si>
    <t>27.06.2014</t>
  </si>
  <si>
    <t>Objednávateľ:</t>
  </si>
  <si>
    <t>IČO:</t>
  </si>
  <si>
    <t>Obec Kanianka,ulica SNP 583/1, 972 17 Kanianka</t>
  </si>
  <si>
    <t>IČO DPH:</t>
  </si>
  <si>
    <t>Zhotoviteľ:</t>
  </si>
  <si>
    <t>Vyplň údaj</t>
  </si>
  <si>
    <t>Projektant:</t>
  </si>
  <si>
    <t>Ing. Ingrid Blahová</t>
  </si>
  <si>
    <t>True</t>
  </si>
  <si>
    <t>0,01</t>
  </si>
  <si>
    <t>Spracovateľ:</t>
  </si>
  <si>
    <t>I.Mokrý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</si>
  <si>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</si>
  <si>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</si>
  <si>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</si>
  <si>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</si>
  <si>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</si>
  <si>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</si>
  <si>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</si>
  <si>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</si>
  <si>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</si>
  <si>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</si>
  <si>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</si>
  <si>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</si>
  <si>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</si>
  <si>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</si>
  <si>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</si>
  <si>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</si>
  <si>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</si>
  <si>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</si>
  <si>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</si>
  <si>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</si>
  <si>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</si>
  <si>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</si>
  <si>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</si>
  <si>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</si>
  <si>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</si>
  <si>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</si>
  <si>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</si>
  <si>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</si>
  <si>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</si>
  <si>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</si>
  <si>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</si>
  <si>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</si>
  <si>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</si>
  <si>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</si>
  <si>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</si>
  <si>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</si>
  <si>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</si>
  <si>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</si>
  <si>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</si>
  <si>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</si>
  <si>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IMPORT</t>
  </si>
  <si>
    <t>{26AAA271-7FE8-460A-8EB9-0929C7E36648}</t>
  </si>
  <si>
    <t>{00000000-0000-0000-0000-000000000000}</t>
  </si>
  <si>
    <t>1</t>
  </si>
  <si>
    <t>###NOINSERT###</t>
  </si>
  <si>
    <t>2) Ostatné náklady zo súhrnného listu</t>
  </si>
  <si>
    <t>Percent. zadanie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</si>
  <si>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</si>
  <si>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</si>
  <si>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</si>
  <si>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</si>
  <si>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</si>
  <si>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</si>
  <si>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</si>
  <si>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Späť na hárok:</t>
  </si>
  <si>
    <t>KRYCÍ LIST ROZPOČTU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</si>
  <si>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</si>
  <si>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</si>
  <si>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</si>
  <si>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</si>
  <si>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</si>
  <si>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</si>
  <si>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</si>
  <si>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</si>
  <si>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</si>
  <si>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</si>
  <si>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</si>
  <si>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</si>
  <si>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</si>
  <si>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712 - Izolácie striech</t>
  </si>
  <si>
    <t xml:space="preserve">    713 - Izolácie tepelné</t>
  </si>
  <si>
    <t xml:space="preserve">    762 - Konštrukcie tesárske</t>
  </si>
  <si>
    <t xml:space="preserve">    764 - Konštrukcie klampiarske</t>
  </si>
  <si>
    <t xml:space="preserve">    765 - Konštrukcie - krytiny tvrdé</t>
  </si>
  <si>
    <t xml:space="preserve">    767 - Konštrukcie doplnkové kovové</t>
  </si>
  <si>
    <t xml:space="preserve">    769 - Montáž vzduchotechnických zariadení</t>
  </si>
  <si>
    <t xml:space="preserve">    783 - Dokončovacie práce - nátery</t>
  </si>
  <si>
    <t>M - Práce a dodávky M</t>
  </si>
  <si>
    <t xml:space="preserve">    21-M - Elektromontáže</t>
  </si>
  <si>
    <t xml:space="preserve">    95-M - Revízie</t>
  </si>
  <si>
    <t>OST - Ostatné</t>
  </si>
  <si>
    <t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</si>
  <si>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</si>
  <si>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</si>
  <si>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</si>
  <si>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</si>
  <si>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</si>
  <si>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</si>
  <si>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</si>
  <si>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</si>
  <si>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</si>
  <si>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</si>
  <si>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</si>
  <si>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</si>
  <si>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</si>
  <si>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</si>
  <si>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</si>
  <si>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</si>
  <si>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</si>
  <si>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Cena celkom
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</si>
  <si>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</si>
  <si>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</si>
  <si>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</si>
  <si>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</si>
  <si>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</si>
  <si>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</si>
  <si>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</si>
  <si>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</si>
  <si>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K</t>
  </si>
  <si>
    <t>113106612</t>
  </si>
  <si>
    <t>Rozoberanie zámkovej dlažby všetkých druhov v ploche nad 20 m2,  -0,26000t</t>
  </si>
  <si>
    <t>m2</t>
  </si>
  <si>
    <t>4</t>
  </si>
  <si>
    <t>132211101</t>
  </si>
  <si>
    <t>Hĺbenie rýh šírky do 600 mm v  hornine tr.3 súdržných - ručným náradím</t>
  </si>
  <si>
    <t>m3</t>
  </si>
  <si>
    <t>3</t>
  </si>
  <si>
    <t>132211119</t>
  </si>
  <si>
    <t>Príplatok za lepivosť pri hĺbení rýh š do 600 mm ručným náradím v hornine tr. 3</t>
  </si>
  <si>
    <t>174101001</t>
  </si>
  <si>
    <t>Zásyp sypaninou so zhutnením jám, šachiet, rýh, zárezov alebo okolo objektov do 100 m3</t>
  </si>
  <si>
    <t>5</t>
  </si>
  <si>
    <t>596911112</t>
  </si>
  <si>
    <t>Kladenie zámkovej dlažby  hr. 6 cm pre peších nad 20 m2</t>
  </si>
  <si>
    <t>spätná montáž pôvodnej zámkovej dlažby</t>
  </si>
  <si>
    <t>P</t>
  </si>
  <si>
    <t>6</t>
  </si>
  <si>
    <t>596911192</t>
  </si>
  <si>
    <t>Príplatok za kladenie maloformátovej zámkovej dlažby hr. 60 mm, mimo kruhov nad 20 m2</t>
  </si>
  <si>
    <t>7</t>
  </si>
  <si>
    <t>622422321</t>
  </si>
  <si>
    <t>Oprava vonkajších omietok vápenných a vápenocem. stupeň členitosti Ia II -30% štukových</t>
  </si>
  <si>
    <t>8</t>
  </si>
  <si>
    <t>622464232</t>
  </si>
  <si>
    <t xml:space="preserve">Vonkajšia omietka stien tenkovrstvová silikónová, Silikónová omietka , škrabaná, hr. 2 mm </t>
  </si>
  <si>
    <t>9</t>
  </si>
  <si>
    <t>622464310</t>
  </si>
  <si>
    <t xml:space="preserve">Vonkajšia omietka stien mozaiková , ručné miešanie a nanášanie, Mozaiková omietka </t>
  </si>
  <si>
    <t>10</t>
  </si>
  <si>
    <t>625251453</t>
  </si>
  <si>
    <t>Kontaktný zatepľovací systém podzemných stien hr. 60 mm  (EPS-PERIMETER), zatĺkacie kotvy</t>
  </si>
  <si>
    <t>11</t>
  </si>
  <si>
    <t>625251527</t>
  </si>
  <si>
    <t>Kontaktný zatepľovací systém hr. 100 mm  - štandardné riešenie (EPS-F), skrutkovacie kotvy</t>
  </si>
  <si>
    <t>12</t>
  </si>
  <si>
    <t>625251591</t>
  </si>
  <si>
    <t>Kontaktný zatepľovací systém hr. 30 mm - minerálne riešenie, zatĺkacie kotvy</t>
  </si>
  <si>
    <t>13</t>
  </si>
  <si>
    <t>625251651</t>
  </si>
  <si>
    <t>Kontaktný zatepľovací systém vonkajších podhľadov hr. 30 mm - minerálne riešenie, zatĺkacie kotvy</t>
  </si>
  <si>
    <t>14</t>
  </si>
  <si>
    <t>938902071</t>
  </si>
  <si>
    <t>Očistenie povrchu fasády tlakovou vodou</t>
  </si>
  <si>
    <t>15</t>
  </si>
  <si>
    <t>941941031</t>
  </si>
  <si>
    <t>Montáž lešenia ľahkého pracovného radového s podlahami šírky od 0, 80 do 1,00 m a výšky do 10 m</t>
  </si>
  <si>
    <t>16</t>
  </si>
  <si>
    <t>941941191</t>
  </si>
  <si>
    <t>Príplatok za prvý a každý ďalší i začatý mesiac použitia lešenia šírky od 0,80 do 1,00 m, výšky do 10 m</t>
  </si>
  <si>
    <t>17</t>
  </si>
  <si>
    <t>941941831</t>
  </si>
  <si>
    <t>Demontáž lešenia ľahkého pracovného radového a s podlahami, šírky 0,80-1,00 m a výšky do 10m</t>
  </si>
  <si>
    <t>18</t>
  </si>
  <si>
    <t>953945107</t>
  </si>
  <si>
    <t>Soklový profil SL 10 (hliníkový)</t>
  </si>
  <si>
    <t>m</t>
  </si>
  <si>
    <t>19</t>
  </si>
  <si>
    <t>953945111</t>
  </si>
  <si>
    <t>Lišta rohová</t>
  </si>
  <si>
    <t>953995184</t>
  </si>
  <si>
    <t>Okenný a dverový dilatačný profil (plastový)</t>
  </si>
  <si>
    <t>21</t>
  </si>
  <si>
    <t>959941123</t>
  </si>
  <si>
    <t>Chemická kotva s kotevným svorníkom tesnená chemickou ampulkou do betónu, ŽB, kameňa, s vyvŕtaním otvoru M12</t>
  </si>
  <si>
    <t>ks</t>
  </si>
  <si>
    <t>22</t>
  </si>
  <si>
    <t>978015231</t>
  </si>
  <si>
    <t>Otlčenie omietok vonkajších, s vyškriabaním škár v I. až IV.st., zlož., v rozsahu do 30 %,  -0,01600t</t>
  </si>
  <si>
    <t>23</t>
  </si>
  <si>
    <t>978059631</t>
  </si>
  <si>
    <t>Odsekanie a odobratie stien z obkladačiek vonkajších nad 2 m2,  -0,08900t</t>
  </si>
  <si>
    <t>24</t>
  </si>
  <si>
    <t>978071251</t>
  </si>
  <si>
    <t>Odsekanie a odstránenie izolácie lepenkovej vodorovnej,  -0,07300t</t>
  </si>
  <si>
    <t>25</t>
  </si>
  <si>
    <t>979011111</t>
  </si>
  <si>
    <t>Zvislá doprava sutiny a vybúraných hmôt za prvé podlažie nad alebo pod základným podlažím</t>
  </si>
  <si>
    <t>t</t>
  </si>
  <si>
    <t>26</t>
  </si>
  <si>
    <t>979011121</t>
  </si>
  <si>
    <t>Zvislá doprava sutiny a vybúraných hmôt za každé ďalšie podlažie</t>
  </si>
  <si>
    <t>27</t>
  </si>
  <si>
    <t>979081111</t>
  </si>
  <si>
    <t>Odvoz sutiny a vybúraných hmôt na skládku do 1 km</t>
  </si>
  <si>
    <t>28</t>
  </si>
  <si>
    <t>979081121</t>
  </si>
  <si>
    <t>Odvoz sutiny a vybúraných hmôt na skládku za každý ďalší 1 km</t>
  </si>
  <si>
    <t>29</t>
  </si>
  <si>
    <t>979082111</t>
  </si>
  <si>
    <t>Vnútrostavenisková doprava sutiny a vybúraných hmôt do 10 m</t>
  </si>
  <si>
    <t>30</t>
  </si>
  <si>
    <t>979082121</t>
  </si>
  <si>
    <t>Vnútrostavenisková doprava sutiny a vybúraných hmôt za každých ďalších 5 m</t>
  </si>
  <si>
    <t>31</t>
  </si>
  <si>
    <t>979089012</t>
  </si>
  <si>
    <t>Poplatok za skladovanie - betón, tehly, dlaždice (17 01 ), ostatné</t>
  </si>
  <si>
    <t>32</t>
  </si>
  <si>
    <t>999281211</t>
  </si>
  <si>
    <t>Presun hmôt pre opravy a údržbu vonkajších plášťov doterajších objektov výšky do 25 m</t>
  </si>
  <si>
    <t>33</t>
  </si>
  <si>
    <t>712511101</t>
  </si>
  <si>
    <t>Zhotovenie povlakovej krytiny striech oblých za studena náterom penetračným</t>
  </si>
  <si>
    <t>34</t>
  </si>
  <si>
    <t>M</t>
  </si>
  <si>
    <t>1116331020</t>
  </si>
  <si>
    <t>Penetračný náter 10l/nádoba</t>
  </si>
  <si>
    <t>l</t>
  </si>
  <si>
    <t>35</t>
  </si>
  <si>
    <t>712541559</t>
  </si>
  <si>
    <t>Zhotov. povlak. krytiny striech oblých, pásmi pritavením NAIP na celej ploche</t>
  </si>
  <si>
    <t>36</t>
  </si>
  <si>
    <t>6283228500</t>
  </si>
  <si>
    <t>Pás ťažký asfaltový s hliníkovou vložkou</t>
  </si>
  <si>
    <t>37</t>
  </si>
  <si>
    <t>712600831</t>
  </si>
  <si>
    <t>Odstránenie povlakovej krytiny na oblých strechách jednovrstvovej,  -0,00600t</t>
  </si>
  <si>
    <t>38</t>
  </si>
  <si>
    <t>998712203</t>
  </si>
  <si>
    <t>Presun hmôt pre izoláciu povlakovej krytiny v objektoch výšky nad 12 do 24 m</t>
  </si>
  <si>
    <t>%</t>
  </si>
  <si>
    <t>39</t>
  </si>
  <si>
    <t>713000044</t>
  </si>
  <si>
    <t>Odstránenie nadstresnej tepelnej izolácie striech plochých uchytené pribitím, kotvením z vláknitých materiálov hr. do 10 cm -0,012t</t>
  </si>
  <si>
    <t>40</t>
  </si>
  <si>
    <t>713132132</t>
  </si>
  <si>
    <t>Montáž tepelnej izolácie stien polystyrénom, celoplošným prilepením</t>
  </si>
  <si>
    <t>41</t>
  </si>
  <si>
    <t>2837653203</t>
  </si>
  <si>
    <t xml:space="preserve">EPS Perimeter špeciálny penový polystyrén hrúbka  60 mm  </t>
  </si>
  <si>
    <t>min. obj.hm. 29 kg/m3</t>
  </si>
  <si>
    <t>42</t>
  </si>
  <si>
    <t>713141250</t>
  </si>
  <si>
    <t>Montáž tepelnej izolácie striech plochých do 10° minerálnou vlnou, dvojvrstvová kladenými voľne</t>
  </si>
  <si>
    <t>43</t>
  </si>
  <si>
    <t>6319124886</t>
  </si>
  <si>
    <t>Tepelná minerálana izolácia 600x1000 mm, hrúbky 120 mm</t>
  </si>
  <si>
    <t>44</t>
  </si>
  <si>
    <t>6319124903</t>
  </si>
  <si>
    <t>Tepelná minerálana izolácia  600x1000 mm, hrúbky   60 mm</t>
  </si>
  <si>
    <t>45</t>
  </si>
  <si>
    <t>998713203</t>
  </si>
  <si>
    <t>Presun hmôt pre izolácie tepelné v objektoch výšky nad 12 m do 24 m</t>
  </si>
  <si>
    <t>46</t>
  </si>
  <si>
    <t>762311103.1R</t>
  </si>
  <si>
    <t>Montáž a dodávka nadkrokvového kovového držiaka kotveného do Ž.B. konštrukcie</t>
  </si>
  <si>
    <t>kpl</t>
  </si>
  <si>
    <t>47</t>
  </si>
  <si>
    <t>762335120</t>
  </si>
  <si>
    <t>Montáž viazaných konštrukcií krovov krokví vlašských z hraneného reziva plochy 120-288 cm2</t>
  </si>
  <si>
    <t>48</t>
  </si>
  <si>
    <t>6051593300</t>
  </si>
  <si>
    <t>Hranol mäkké rezivo - omietané smrekovec akosť I L=200-375cm 180x180,250mm</t>
  </si>
  <si>
    <t>49</t>
  </si>
  <si>
    <t>762341201</t>
  </si>
  <si>
    <t>Montáž latovania jednoduchých striech pre sklon do 60°</t>
  </si>
  <si>
    <t>50</t>
  </si>
  <si>
    <t>762341251</t>
  </si>
  <si>
    <t>Montáž kontralát pre sklon do 22°</t>
  </si>
  <si>
    <t>51</t>
  </si>
  <si>
    <t>6051506900</t>
  </si>
  <si>
    <t>Hranol mäkké rezivo - omietané smrek hranolček 25-100 cm2 mäkké rezivo</t>
  </si>
  <si>
    <t>52</t>
  </si>
  <si>
    <t>762351811</t>
  </si>
  <si>
    <t>Demontáž nadstrešných konštrukcií krovov, svetlíkov z hraneného reziva plochy do 120 cm2,  -0.00700t</t>
  </si>
  <si>
    <t>53</t>
  </si>
  <si>
    <t>762395000</t>
  </si>
  <si>
    <t>Spojovacie prostriedky  pre viazané konštrukcie krovov, debnenie a laťovanie, nadstrešné konštr., spádové kliny - svorky, dosky, klince, pásová oceľ, vruty</t>
  </si>
  <si>
    <t>54</t>
  </si>
  <si>
    <t>998762203</t>
  </si>
  <si>
    <t>Presun hmôt pre konštrukcie tesárske v objektoch výšky od 12 do 24 m</t>
  </si>
  <si>
    <t>55</t>
  </si>
  <si>
    <t>764172070</t>
  </si>
  <si>
    <t>Odkvapové lemovanie  sklon do 30°</t>
  </si>
  <si>
    <t>56</t>
  </si>
  <si>
    <t>764172491</t>
  </si>
  <si>
    <t>Montáž krytiny z trapézového plechu , sklon do 30°</t>
  </si>
  <si>
    <t>spätná montáž pôvodnej krytiny</t>
  </si>
  <si>
    <t>57</t>
  </si>
  <si>
    <t>764173567</t>
  </si>
  <si>
    <t xml:space="preserve">Montáž snehovej zábrany sklonu do 30° </t>
  </si>
  <si>
    <t>spätná montáž pôvodnej snehovej zábrany</t>
  </si>
  <si>
    <t>58</t>
  </si>
  <si>
    <t>764317201</t>
  </si>
  <si>
    <t>Montáž krytiny hladkej z pozinkovaného PZ plechu, železobetónových dosiek</t>
  </si>
  <si>
    <t>59</t>
  </si>
  <si>
    <t>1381403022</t>
  </si>
  <si>
    <t>Plech hladký pozinkovaný farbený v RAL, hr. 0,7 mm</t>
  </si>
  <si>
    <t>60</t>
  </si>
  <si>
    <t>764317800</t>
  </si>
  <si>
    <t>Demontáž krytiny hladkej strešnej železobetónových dosiek,  -0,00742t</t>
  </si>
  <si>
    <t>61</t>
  </si>
  <si>
    <t>764322830</t>
  </si>
  <si>
    <t>Demontáž odkvapov na strechách s tvrdou krytinou bez podkladového plechu do 30° rš 400 mm,  -0,00320t</t>
  </si>
  <si>
    <t>62</t>
  </si>
  <si>
    <t>764331850</t>
  </si>
  <si>
    <t>Demontáž lemovania múrov na strechách s tvrdou krytinou, so sklonom do 30st. rš 400 a 500 mm,  -0,00298t</t>
  </si>
  <si>
    <t>63</t>
  </si>
  <si>
    <t>764333231</t>
  </si>
  <si>
    <t>Montáž lemovania z pozinkovaného PZ plechu, múrov na plochých strechách r.š. 500 mm</t>
  </si>
  <si>
    <t>64</t>
  </si>
  <si>
    <t>65</t>
  </si>
  <si>
    <t>764333251</t>
  </si>
  <si>
    <t>66</t>
  </si>
  <si>
    <t>67</t>
  </si>
  <si>
    <t>764352820</t>
  </si>
  <si>
    <t>Demontáž žľabov pododkvapových polkruhových so sklonom do 30st. rš 400 a 500 mm,  -0,00445t</t>
  </si>
  <si>
    <t>68</t>
  </si>
  <si>
    <t>764359301</t>
  </si>
  <si>
    <t>Montáž žľabu z pozinkovaného PZ plechu, pododkvapové polkruhové r.š. 200 - 400 mm</t>
  </si>
  <si>
    <t>69</t>
  </si>
  <si>
    <t>5534414970</t>
  </si>
  <si>
    <t xml:space="preserve">odkvapové systémy -  POZINK farb., žľab pododkvapový, r.š. 400 mm, č. Z 40   </t>
  </si>
  <si>
    <t>Štandartné farebné odtiene : OČ - oceľovo červená RAL 3009, MOT - tmavo modrá RAL 5010, MZ - machovo zelená RAL 6005, MŠ - modro šedá RAL 7016, PŠ - prachovo šedá RAL 7037, MH - medeno hnedá RAL 8004, TM - testa di moro RAL 8028, ŠB - šedo biela RAL 9002, IČ - intenzívna čierna RAL 9005, BH - bielo hliníková RAL 9006, MM - metalická medená - extra RAL.</t>
  </si>
  <si>
    <t>70</t>
  </si>
  <si>
    <t>764359311</t>
  </si>
  <si>
    <t>Montáž príslušenstva k žľabom z pozinkovaného PZ plechu, čelo k pododkvapovým polkruhovým r.š. 200 - 400 mm</t>
  </si>
  <si>
    <t>71</t>
  </si>
  <si>
    <t>5534415260</t>
  </si>
  <si>
    <t xml:space="preserve">odkvapové systémy -  POZINK farb., čelo lisované 400 mm, č. CL 40  </t>
  </si>
  <si>
    <t>72</t>
  </si>
  <si>
    <t>764359341</t>
  </si>
  <si>
    <t>Montáž príslušenstva k žľabom z pozinkovaného PZ plechu, hák k pododkvapovým polkruhovým r.š. 200 - 400 mm</t>
  </si>
  <si>
    <t>73</t>
  </si>
  <si>
    <t>5534415130</t>
  </si>
  <si>
    <t xml:space="preserve">odkvapové systémy -  POZINK farb., hák s prelisom, r.š. 400 mm, predĺžený + 5 cm, č. HP 40/610 30/6  </t>
  </si>
  <si>
    <t>74</t>
  </si>
  <si>
    <t>764359381</t>
  </si>
  <si>
    <t>Montáž kotlíka kónického z pozinkovaného PZ plechu, pre rúry s priemerom do 150 mm</t>
  </si>
  <si>
    <t>75</t>
  </si>
  <si>
    <t>5534415360</t>
  </si>
  <si>
    <t xml:space="preserve">odkvapové systémy -  POZINK farb., kotlík lisovaný 400/120 mm - zváraný, č. KL 40/120  </t>
  </si>
  <si>
    <t>76</t>
  </si>
  <si>
    <t>764359810</t>
  </si>
  <si>
    <t>Demontáž kotlíka kónického, so sklonom žľabu do 30st.,  -0,00110t</t>
  </si>
  <si>
    <t>77</t>
  </si>
  <si>
    <t>764391241</t>
  </si>
  <si>
    <t>Montáž záveternej lišty z pozinkovaného PZ plechu, r.š. 500 mm</t>
  </si>
  <si>
    <t>78</t>
  </si>
  <si>
    <t>79</t>
  </si>
  <si>
    <t>764391840</t>
  </si>
  <si>
    <t>Demontáž ostatných strešných prvkov záveterné lišty, so sklonom do 30° rš 400 a 500 mm,  -0,00250t</t>
  </si>
  <si>
    <t>80</t>
  </si>
  <si>
    <t>764391840.1R</t>
  </si>
  <si>
    <t>Demontáž ostatných strešných prvkov snehová zábrana</t>
  </si>
  <si>
    <t>81</t>
  </si>
  <si>
    <t>764410211</t>
  </si>
  <si>
    <t>Montáž oplechovania parapetov z pozinkovaného PZ plechu, vrátane rohov r.š. 100 mm</t>
  </si>
  <si>
    <t>82</t>
  </si>
  <si>
    <t>5537300213.1</t>
  </si>
  <si>
    <t>Parapety vonkajšie PZ ohýbané lakované v RAL hr. 0,7mm š.300mm</t>
  </si>
  <si>
    <t>83</t>
  </si>
  <si>
    <t>6119000940.1</t>
  </si>
  <si>
    <t>Plastové krytky k parapetom pár vo farbe RAL</t>
  </si>
  <si>
    <t>84</t>
  </si>
  <si>
    <t>764410850</t>
  </si>
  <si>
    <t>Demontáž oplechovania parapetov rš od 100 do 330 mm,  -0,00135t</t>
  </si>
  <si>
    <t>85</t>
  </si>
  <si>
    <t>764454231</t>
  </si>
  <si>
    <t>Montáž zvodových rúr z pozinkovaného PZ plechu, kruhové s priemerom 60 - 150 mm</t>
  </si>
  <si>
    <t>86</t>
  </si>
  <si>
    <t>5534415060</t>
  </si>
  <si>
    <t>odkvapové systémy -  POZINK farb., zvodová rúra, D 120 mm, č. ZR 120</t>
  </si>
  <si>
    <t>87</t>
  </si>
  <si>
    <t>764454234</t>
  </si>
  <si>
    <t>Montáž kruhových kolien z pozinkovaného PZ plechu, pre zvodové rúry s priemerom 60 - 150 mm</t>
  </si>
  <si>
    <t>88</t>
  </si>
  <si>
    <t>5534415690</t>
  </si>
  <si>
    <t xml:space="preserve">odkvapové systémy -  POZINK farb., koleno lisované, D 120 mm, 85 stupňové, č. K 120 / 85° </t>
  </si>
  <si>
    <t>89</t>
  </si>
  <si>
    <t>764454241</t>
  </si>
  <si>
    <t>Montáž objímky zatĺkacej z pozinkovaného PZ plechu, pre kruhové zvodové rúry s priemerom 60 - 150 mm</t>
  </si>
  <si>
    <t>90</t>
  </si>
  <si>
    <t>5534415850</t>
  </si>
  <si>
    <t xml:space="preserve">odkvapové systémy -  POZINK farb., objímka lisovaná, D 120 mm, hrot 200 mm, č. OD 120  </t>
  </si>
  <si>
    <t>91</t>
  </si>
  <si>
    <t>764454802</t>
  </si>
  <si>
    <t>Demontáž odpadových rúr kruhových, s priemerom 120 mm,  -0,00285t</t>
  </si>
  <si>
    <t>92</t>
  </si>
  <si>
    <t>764456855</t>
  </si>
  <si>
    <t>Demontáž odpadového kolena výtokového kruhového, s priemerom 120,150 a 200 mm,  -0,00116t</t>
  </si>
  <si>
    <t>93</t>
  </si>
  <si>
    <t>764900002</t>
  </si>
  <si>
    <t>Paropriepustná fólia pod strešnú krytinu kontaktná - 135g/m2</t>
  </si>
  <si>
    <t>94</t>
  </si>
  <si>
    <t>998764203</t>
  </si>
  <si>
    <t>Presun hmôt pre konštrukcie klampiarske v objektoch výšky nad 12 do 24 m</t>
  </si>
  <si>
    <t>95</t>
  </si>
  <si>
    <t>765331661</t>
  </si>
  <si>
    <t>Krytina betónová Bramac vetracou mriežka š 52 mm</t>
  </si>
  <si>
    <t>96</t>
  </si>
  <si>
    <t>998765203</t>
  </si>
  <si>
    <t>Presun hmôt pre tvrdé krytiny v objektoch výšky nad 12 do 24 m</t>
  </si>
  <si>
    <t>97</t>
  </si>
  <si>
    <t>767392802</t>
  </si>
  <si>
    <t>Demontáž krytín striech z plechov skrutkovaných,  -0,00700t</t>
  </si>
  <si>
    <t>98</t>
  </si>
  <si>
    <t>767584811</t>
  </si>
  <si>
    <t>Demontáž mriežky vzduchotechnickej,  -0,00100t</t>
  </si>
  <si>
    <t>99</t>
  </si>
  <si>
    <t>769021532</t>
  </si>
  <si>
    <t>Montáž samoťahovej hlavice</t>
  </si>
  <si>
    <t>100</t>
  </si>
  <si>
    <t>1490</t>
  </si>
  <si>
    <t>Ventilačná turbína  KOMPLET</t>
  </si>
  <si>
    <t>101</t>
  </si>
  <si>
    <t>769035087</t>
  </si>
  <si>
    <t>Montáž krycej mriežky hranatej prierezu 0.800-1.580 m2</t>
  </si>
  <si>
    <t>102</t>
  </si>
  <si>
    <t>4290047477</t>
  </si>
  <si>
    <t>Krycia mriežka hranatá rozmer podľa pôvodných mriežok</t>
  </si>
  <si>
    <t>103</t>
  </si>
  <si>
    <t>783782203</t>
  </si>
  <si>
    <t>Nátery tesárskych konštrukcií povrchová impregnácia proti drevokazným hubám a živočíšnym škodcom</t>
  </si>
  <si>
    <t>104</t>
  </si>
  <si>
    <t>210220001R</t>
  </si>
  <si>
    <t>Demontáž a spätná montáž bleskozvodu podľa projektu bez revízie</t>
  </si>
  <si>
    <t>komplet</t>
  </si>
  <si>
    <t>105</t>
  </si>
  <si>
    <t>950101001</t>
  </si>
  <si>
    <t>Revízia bleskozvodu</t>
  </si>
  <si>
    <t>súbor</t>
  </si>
  <si>
    <t>106</t>
  </si>
  <si>
    <t>OST000112</t>
  </si>
  <si>
    <t>Demontáž a spätná montáž prvkov na fasáde brániacich stavebným prácam, prípadne ich úprava</t>
  </si>
  <si>
    <t>512</t>
  </si>
  <si>
    <t>VP - Práce naviac</t>
  </si>
  <si>
    <t>PN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</si>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</sst>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;\-#,##0.00"/>
    <numFmt numFmtId="173" formatCode="0.00%;\-0.00%"/>
    <numFmt numFmtId="174" formatCode="dd\.mm\.yyyy"/>
    <numFmt numFmtId="175" formatCode="#,##0.00000;\-#,##0.00000"/>
    <numFmt numFmtId="176" formatCode="#,##0.000;\-#,##0.000"/>
  </numFmts>
  <fonts count="71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7"/>
      <color indexed="55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0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73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74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72" fontId="17" fillId="0" borderId="22" xfId="0" applyNumberFormat="1" applyFont="1" applyBorder="1" applyAlignment="1">
      <alignment horizontal="right" vertical="center"/>
    </xf>
    <xf numFmtId="172" fontId="17" fillId="0" borderId="0" xfId="0" applyNumberFormat="1" applyFont="1" applyAlignment="1">
      <alignment horizontal="right" vertical="center"/>
    </xf>
    <xf numFmtId="175" fontId="17" fillId="0" borderId="0" xfId="0" applyNumberFormat="1" applyFont="1" applyAlignment="1">
      <alignment horizontal="right" vertical="center"/>
    </xf>
    <xf numFmtId="172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72" fontId="22" fillId="0" borderId="24" xfId="0" applyNumberFormat="1" applyFont="1" applyBorder="1" applyAlignment="1">
      <alignment horizontal="right" vertical="center"/>
    </xf>
    <xf numFmtId="172" fontId="22" fillId="0" borderId="25" xfId="0" applyNumberFormat="1" applyFont="1" applyBorder="1" applyAlignment="1">
      <alignment horizontal="right" vertical="center"/>
    </xf>
    <xf numFmtId="175" fontId="22" fillId="0" borderId="25" xfId="0" applyNumberFormat="1" applyFont="1" applyBorder="1" applyAlignment="1">
      <alignment horizontal="right" vertical="center"/>
    </xf>
    <xf numFmtId="172" fontId="22" fillId="0" borderId="26" xfId="0" applyNumberFormat="1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173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72" fontId="15" fillId="0" borderId="21" xfId="0" applyNumberFormat="1" applyFont="1" applyBorder="1" applyAlignment="1">
      <alignment horizontal="right" vertical="center"/>
    </xf>
    <xf numFmtId="172" fontId="0" fillId="0" borderId="0" xfId="0" applyNumberFormat="1" applyFont="1" applyAlignment="1">
      <alignment horizontal="right" vertical="center"/>
    </xf>
    <xf numFmtId="173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72" fontId="15" fillId="0" borderId="23" xfId="0" applyNumberFormat="1" applyFont="1" applyBorder="1" applyAlignment="1">
      <alignment horizontal="right" vertical="center"/>
    </xf>
    <xf numFmtId="173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72" fontId="15" fillId="0" borderId="26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5" fontId="27" fillId="0" borderId="20" xfId="0" applyNumberFormat="1" applyFont="1" applyBorder="1" applyAlignment="1">
      <alignment horizontal="right"/>
    </xf>
    <xf numFmtId="175" fontId="27" fillId="0" borderId="21" xfId="0" applyNumberFormat="1" applyFont="1" applyBorder="1" applyAlignment="1">
      <alignment horizontal="right"/>
    </xf>
    <xf numFmtId="176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75" fontId="26" fillId="0" borderId="0" xfId="0" applyNumberFormat="1" applyFont="1" applyAlignment="1">
      <alignment horizontal="right"/>
    </xf>
    <xf numFmtId="175" fontId="26" fillId="0" borderId="23" xfId="0" applyNumberFormat="1" applyFont="1" applyBorder="1" applyAlignment="1">
      <alignment horizontal="right"/>
    </xf>
    <xf numFmtId="176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76" fontId="0" fillId="0" borderId="33" xfId="0" applyNumberFormat="1" applyFont="1" applyBorder="1" applyAlignment="1">
      <alignment horizontal="right" vertical="center"/>
    </xf>
    <xf numFmtId="176" fontId="0" fillId="34" borderId="33" xfId="0" applyNumberFormat="1" applyFont="1" applyFill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75" fontId="13" fillId="0" borderId="0" xfId="0" applyNumberFormat="1" applyFont="1" applyAlignment="1">
      <alignment horizontal="right" vertical="center"/>
    </xf>
    <xf numFmtId="175" fontId="13" fillId="0" borderId="23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30" fillId="0" borderId="33" xfId="0" applyFont="1" applyBorder="1" applyAlignment="1">
      <alignment horizontal="center" vertical="center"/>
    </xf>
    <xf numFmtId="49" fontId="30" fillId="0" borderId="33" xfId="0" applyNumberFormat="1" applyFont="1" applyBorder="1" applyAlignment="1">
      <alignment horizontal="left" vertical="center" wrapText="1"/>
    </xf>
    <xf numFmtId="0" fontId="30" fillId="0" borderId="33" xfId="0" applyFont="1" applyBorder="1" applyAlignment="1">
      <alignment horizontal="center" vertical="center" wrapText="1"/>
    </xf>
    <xf numFmtId="176" fontId="30" fillId="0" borderId="33" xfId="0" applyNumberFormat="1" applyFont="1" applyBorder="1" applyAlignment="1">
      <alignment horizontal="right" vertical="center"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/>
    </xf>
    <xf numFmtId="0" fontId="69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0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72" fontId="18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3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72" fontId="23" fillId="34" borderId="0" xfId="0" applyNumberFormat="1" applyFont="1" applyFill="1" applyAlignment="1">
      <alignment horizontal="right" vertical="center"/>
    </xf>
    <xf numFmtId="172" fontId="23" fillId="0" borderId="0" xfId="0" applyNumberFormat="1" applyFont="1" applyAlignment="1">
      <alignment horizontal="right" vertical="center"/>
    </xf>
    <xf numFmtId="172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0" fillId="35" borderId="36" xfId="0" applyFill="1" applyBorder="1" applyAlignment="1">
      <alignment horizontal="left" vertical="center"/>
    </xf>
    <xf numFmtId="172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9" fillId="35" borderId="18" xfId="0" applyFont="1" applyFill="1" applyBorder="1" applyAlignment="1">
      <alignment horizontal="left" vertical="center"/>
    </xf>
    <xf numFmtId="172" fontId="9" fillId="35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73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172" fontId="8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172" fontId="11" fillId="0" borderId="0" xfId="0" applyNumberFormat="1" applyFont="1" applyAlignment="1">
      <alignment horizontal="right" vertical="center"/>
    </xf>
    <xf numFmtId="172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76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176" fontId="23" fillId="0" borderId="0" xfId="0" applyNumberFormat="1" applyFont="1" applyAlignment="1">
      <alignment horizontal="right"/>
    </xf>
    <xf numFmtId="0" fontId="70" fillId="33" borderId="0" xfId="36" applyFont="1" applyFill="1" applyAlignment="1" applyProtection="1">
      <alignment horizontal="center" vertical="center"/>
      <protection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176" fontId="0" fillId="34" borderId="33" xfId="0" applyNumberFormat="1" applyFont="1" applyFill="1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176" fontId="0" fillId="0" borderId="33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left" vertical="center" wrapText="1"/>
    </xf>
    <xf numFmtId="0" fontId="30" fillId="0" borderId="33" xfId="0" applyFont="1" applyBorder="1" applyAlignment="1">
      <alignment horizontal="left" vertical="center" wrapText="1"/>
    </xf>
    <xf numFmtId="0" fontId="30" fillId="0" borderId="33" xfId="0" applyFont="1" applyBorder="1" applyAlignment="1">
      <alignment horizontal="left" vertical="center"/>
    </xf>
    <xf numFmtId="176" fontId="30" fillId="34" borderId="33" xfId="0" applyNumberFormat="1" applyFont="1" applyFill="1" applyBorder="1" applyAlignment="1">
      <alignment horizontal="right" vertical="center"/>
    </xf>
    <xf numFmtId="176" fontId="30" fillId="0" borderId="33" xfId="0" applyNumberFormat="1" applyFont="1" applyBorder="1" applyAlignment="1">
      <alignment horizontal="right" vertical="center"/>
    </xf>
    <xf numFmtId="0" fontId="29" fillId="0" borderId="0" xfId="0" applyFont="1" applyAlignment="1">
      <alignment horizontal="left" vertical="top" wrapText="1"/>
    </xf>
    <xf numFmtId="0" fontId="7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176" fontId="18" fillId="0" borderId="0" xfId="0" applyNumberFormat="1" applyFont="1" applyAlignment="1">
      <alignment horizontal="right"/>
    </xf>
    <xf numFmtId="174" fontId="7" fillId="0" borderId="0" xfId="0" applyNumberFormat="1" applyFont="1" applyAlignment="1">
      <alignment horizontal="left" vertical="top"/>
    </xf>
    <xf numFmtId="0" fontId="26" fillId="0" borderId="0" xfId="0" applyFont="1" applyAlignment="1">
      <alignment horizontal="left" vertical="center"/>
    </xf>
    <xf numFmtId="172" fontId="25" fillId="0" borderId="0" xfId="0" applyNumberFormat="1" applyFont="1" applyAlignment="1">
      <alignment horizontal="right" vertical="center"/>
    </xf>
    <xf numFmtId="0" fontId="7" fillId="35" borderId="0" xfId="0" applyFont="1" applyFill="1" applyAlignment="1">
      <alignment horizontal="center" vertical="center"/>
    </xf>
    <xf numFmtId="172" fontId="13" fillId="0" borderId="0" xfId="0" applyNumberFormat="1" applyFont="1" applyAlignment="1">
      <alignment horizontal="right" vertical="center"/>
    </xf>
    <xf numFmtId="172" fontId="12" fillId="0" borderId="0" xfId="0" applyNumberFormat="1" applyFont="1" applyAlignment="1">
      <alignment horizontal="right" vertical="center"/>
    </xf>
    <xf numFmtId="0" fontId="7" fillId="34" borderId="0" xfId="0" applyFont="1" applyFill="1" applyAlignment="1">
      <alignment horizontal="left" vertical="center"/>
    </xf>
    <xf numFmtId="174" fontId="7" fillId="34" borderId="0" xfId="0" applyNumberFormat="1" applyFont="1" applyFill="1" applyAlignment="1">
      <alignment horizontal="left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F09EF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78A6E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Obrázok 1" descr="C:\CENKROSplusData\System\Temp\radF09E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Obrázok 1" descr="C:\CENKROSplusData\System\Temp\rad78A6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41" t="s">
        <v>0</v>
      </c>
      <c r="B1" s="142"/>
      <c r="C1" s="142"/>
      <c r="D1" s="143" t="s">
        <v>1</v>
      </c>
      <c r="E1" s="142"/>
      <c r="F1" s="142"/>
      <c r="G1" s="142"/>
      <c r="H1" s="142"/>
      <c r="I1" s="142"/>
      <c r="J1" s="142"/>
      <c r="K1" s="144" t="s">
        <v>471</v>
      </c>
      <c r="L1" s="144"/>
      <c r="M1" s="144"/>
      <c r="N1" s="144"/>
      <c r="O1" s="144"/>
      <c r="P1" s="144"/>
      <c r="Q1" s="144"/>
      <c r="R1" s="144"/>
      <c r="S1" s="144"/>
      <c r="T1" s="142"/>
      <c r="U1" s="142"/>
      <c r="V1" s="142"/>
      <c r="W1" s="144" t="s">
        <v>472</v>
      </c>
      <c r="X1" s="144"/>
      <c r="Y1" s="144"/>
      <c r="Z1" s="144"/>
      <c r="AA1" s="144"/>
      <c r="AB1" s="144"/>
      <c r="AC1" s="144"/>
      <c r="AD1" s="144"/>
      <c r="AE1" s="144"/>
      <c r="AF1" s="144"/>
      <c r="AG1" s="142"/>
      <c r="AH1" s="14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75" t="s">
        <v>4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R2" s="148" t="s">
        <v>5</v>
      </c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7</v>
      </c>
    </row>
    <row r="4" spans="2:71" s="2" customFormat="1" ht="37.5" customHeight="1">
      <c r="B4" s="10"/>
      <c r="C4" s="166" t="s">
        <v>8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1"/>
      <c r="AS4" s="12" t="s">
        <v>9</v>
      </c>
      <c r="BE4" s="13" t="s">
        <v>10</v>
      </c>
      <c r="BS4" s="6" t="s">
        <v>6</v>
      </c>
    </row>
    <row r="5" spans="2:71" s="2" customFormat="1" ht="15" customHeight="1">
      <c r="B5" s="10"/>
      <c r="D5" s="14" t="s">
        <v>11</v>
      </c>
      <c r="K5" s="168" t="s">
        <v>12</v>
      </c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Q5" s="11"/>
      <c r="BE5" s="176" t="s">
        <v>13</v>
      </c>
      <c r="BS5" s="6" t="s">
        <v>6</v>
      </c>
    </row>
    <row r="6" spans="2:71" s="2" customFormat="1" ht="37.5" customHeight="1">
      <c r="B6" s="10"/>
      <c r="D6" s="16" t="s">
        <v>14</v>
      </c>
      <c r="K6" s="177" t="s">
        <v>15</v>
      </c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Q6" s="11"/>
      <c r="BE6" s="149"/>
      <c r="BS6" s="6" t="s">
        <v>6</v>
      </c>
    </row>
    <row r="7" spans="2:71" s="2" customFormat="1" ht="15" customHeight="1">
      <c r="B7" s="10"/>
      <c r="D7" s="17" t="s">
        <v>16</v>
      </c>
      <c r="K7" s="15"/>
      <c r="AK7" s="17" t="s">
        <v>17</v>
      </c>
      <c r="AN7" s="15"/>
      <c r="AQ7" s="11"/>
      <c r="BE7" s="149"/>
      <c r="BS7" s="6" t="s">
        <v>6</v>
      </c>
    </row>
    <row r="8" spans="2:71" s="2" customFormat="1" ht="15" customHeight="1">
      <c r="B8" s="10"/>
      <c r="D8" s="17" t="s">
        <v>18</v>
      </c>
      <c r="K8" s="15" t="s">
        <v>19</v>
      </c>
      <c r="AK8" s="17" t="s">
        <v>20</v>
      </c>
      <c r="AN8" s="18" t="s">
        <v>21</v>
      </c>
      <c r="AQ8" s="11"/>
      <c r="BE8" s="149"/>
      <c r="BS8" s="6" t="s">
        <v>6</v>
      </c>
    </row>
    <row r="9" spans="2:71" s="2" customFormat="1" ht="15" customHeight="1">
      <c r="B9" s="10"/>
      <c r="AQ9" s="11"/>
      <c r="BE9" s="149"/>
      <c r="BS9" s="6" t="s">
        <v>6</v>
      </c>
    </row>
    <row r="10" spans="2:71" s="2" customFormat="1" ht="15" customHeight="1">
      <c r="B10" s="10"/>
      <c r="D10" s="17" t="s">
        <v>22</v>
      </c>
      <c r="AK10" s="17" t="s">
        <v>23</v>
      </c>
      <c r="AN10" s="15"/>
      <c r="AQ10" s="11"/>
      <c r="BE10" s="149"/>
      <c r="BS10" s="6" t="s">
        <v>6</v>
      </c>
    </row>
    <row r="11" spans="2:71" s="2" customFormat="1" ht="19.5" customHeight="1">
      <c r="B11" s="10"/>
      <c r="E11" s="15" t="s">
        <v>24</v>
      </c>
      <c r="AK11" s="17" t="s">
        <v>25</v>
      </c>
      <c r="AN11" s="15"/>
      <c r="AQ11" s="11"/>
      <c r="BE11" s="149"/>
      <c r="BS11" s="6" t="s">
        <v>6</v>
      </c>
    </row>
    <row r="12" spans="2:71" s="2" customFormat="1" ht="7.5" customHeight="1">
      <c r="B12" s="10"/>
      <c r="AQ12" s="11"/>
      <c r="BE12" s="149"/>
      <c r="BS12" s="6" t="s">
        <v>6</v>
      </c>
    </row>
    <row r="13" spans="2:71" s="2" customFormat="1" ht="15" customHeight="1">
      <c r="B13" s="10"/>
      <c r="D13" s="17" t="s">
        <v>26</v>
      </c>
      <c r="AK13" s="17" t="s">
        <v>23</v>
      </c>
      <c r="AN13" s="19" t="s">
        <v>27</v>
      </c>
      <c r="AQ13" s="11"/>
      <c r="BE13" s="149"/>
      <c r="BS13" s="6" t="s">
        <v>6</v>
      </c>
    </row>
    <row r="14" spans="2:71" s="2" customFormat="1" ht="15.75" customHeight="1">
      <c r="B14" s="10"/>
      <c r="E14" s="178" t="s">
        <v>27</v>
      </c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7" t="s">
        <v>25</v>
      </c>
      <c r="AN14" s="19" t="s">
        <v>27</v>
      </c>
      <c r="AQ14" s="11"/>
      <c r="BE14" s="149"/>
      <c r="BS14" s="6" t="s">
        <v>6</v>
      </c>
    </row>
    <row r="15" spans="2:71" s="2" customFormat="1" ht="7.5" customHeight="1">
      <c r="B15" s="10"/>
      <c r="AQ15" s="11"/>
      <c r="BE15" s="149"/>
      <c r="BS15" s="6" t="s">
        <v>3</v>
      </c>
    </row>
    <row r="16" spans="2:71" s="2" customFormat="1" ht="15" customHeight="1">
      <c r="B16" s="10"/>
      <c r="D16" s="17" t="s">
        <v>28</v>
      </c>
      <c r="AK16" s="17" t="s">
        <v>23</v>
      </c>
      <c r="AN16" s="15"/>
      <c r="AQ16" s="11"/>
      <c r="BE16" s="149"/>
      <c r="BS16" s="6" t="s">
        <v>3</v>
      </c>
    </row>
    <row r="17" spans="2:71" s="2" customFormat="1" ht="19.5" customHeight="1">
      <c r="B17" s="10"/>
      <c r="E17" s="15" t="s">
        <v>29</v>
      </c>
      <c r="AK17" s="17" t="s">
        <v>25</v>
      </c>
      <c r="AN17" s="15"/>
      <c r="AQ17" s="11"/>
      <c r="BE17" s="149"/>
      <c r="BS17" s="6" t="s">
        <v>30</v>
      </c>
    </row>
    <row r="18" spans="2:71" s="2" customFormat="1" ht="7.5" customHeight="1">
      <c r="B18" s="10"/>
      <c r="AQ18" s="11"/>
      <c r="BE18" s="149"/>
      <c r="BS18" s="6" t="s">
        <v>31</v>
      </c>
    </row>
    <row r="19" spans="2:71" s="2" customFormat="1" ht="15" customHeight="1">
      <c r="B19" s="10"/>
      <c r="D19" s="17" t="s">
        <v>32</v>
      </c>
      <c r="AK19" s="17" t="s">
        <v>23</v>
      </c>
      <c r="AN19" s="15"/>
      <c r="AQ19" s="11"/>
      <c r="BE19" s="149"/>
      <c r="BS19" s="6" t="s">
        <v>31</v>
      </c>
    </row>
    <row r="20" spans="2:57" s="2" customFormat="1" ht="19.5" customHeight="1">
      <c r="B20" s="10"/>
      <c r="E20" s="15" t="s">
        <v>33</v>
      </c>
      <c r="AK20" s="17" t="s">
        <v>25</v>
      </c>
      <c r="AN20" s="15"/>
      <c r="AQ20" s="11"/>
      <c r="BE20" s="149"/>
    </row>
    <row r="21" spans="2:57" s="2" customFormat="1" ht="7.5" customHeight="1">
      <c r="B21" s="10"/>
      <c r="AQ21" s="11"/>
      <c r="BE21" s="149"/>
    </row>
    <row r="22" spans="2:57" s="2" customFormat="1" ht="7.5" customHeight="1">
      <c r="B22" s="1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Q22" s="11"/>
      <c r="BE22" s="149"/>
    </row>
    <row r="23" spans="2:57" s="2" customFormat="1" ht="15" customHeight="1">
      <c r="B23" s="10"/>
      <c r="D23" s="21" t="s">
        <v>34</v>
      </c>
      <c r="AK23" s="179">
        <f>ROUND($AG$87,2)</f>
        <v>0</v>
      </c>
      <c r="AL23" s="149"/>
      <c r="AM23" s="149"/>
      <c r="AN23" s="149"/>
      <c r="AO23" s="149"/>
      <c r="AQ23" s="11"/>
      <c r="BE23" s="149"/>
    </row>
    <row r="24" spans="2:57" s="2" customFormat="1" ht="15" customHeight="1">
      <c r="B24" s="10"/>
      <c r="D24" s="21" t="s">
        <v>35</v>
      </c>
      <c r="AK24" s="179">
        <f>ROUND($AG$90,2)</f>
        <v>0</v>
      </c>
      <c r="AL24" s="149"/>
      <c r="AM24" s="149"/>
      <c r="AN24" s="149"/>
      <c r="AO24" s="149"/>
      <c r="AQ24" s="11"/>
      <c r="BE24" s="149"/>
    </row>
    <row r="25" spans="2:57" s="6" customFormat="1" ht="7.5" customHeight="1">
      <c r="B25" s="22"/>
      <c r="AQ25" s="23"/>
      <c r="BE25" s="151"/>
    </row>
    <row r="26" spans="2:57" s="6" customFormat="1" ht="27" customHeight="1">
      <c r="B26" s="22"/>
      <c r="D26" s="24" t="s">
        <v>36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80">
        <f>ROUND($AK$23+$AK$24,2)</f>
        <v>0</v>
      </c>
      <c r="AL26" s="181"/>
      <c r="AM26" s="181"/>
      <c r="AN26" s="181"/>
      <c r="AO26" s="181"/>
      <c r="AQ26" s="23"/>
      <c r="BE26" s="151"/>
    </row>
    <row r="27" spans="2:57" s="6" customFormat="1" ht="7.5" customHeight="1">
      <c r="B27" s="22"/>
      <c r="AQ27" s="23"/>
      <c r="BE27" s="151"/>
    </row>
    <row r="28" spans="2:57" s="6" customFormat="1" ht="15" customHeight="1">
      <c r="B28" s="26"/>
      <c r="D28" s="27" t="s">
        <v>37</v>
      </c>
      <c r="F28" s="27" t="s">
        <v>38</v>
      </c>
      <c r="L28" s="172">
        <v>0.2</v>
      </c>
      <c r="M28" s="173"/>
      <c r="N28" s="173"/>
      <c r="O28" s="173"/>
      <c r="T28" s="29" t="s">
        <v>39</v>
      </c>
      <c r="W28" s="174">
        <f>ROUND($AZ$87+SUM($CD$91:$CD$95),2)</f>
        <v>0</v>
      </c>
      <c r="X28" s="173"/>
      <c r="Y28" s="173"/>
      <c r="Z28" s="173"/>
      <c r="AA28" s="173"/>
      <c r="AB28" s="173"/>
      <c r="AC28" s="173"/>
      <c r="AD28" s="173"/>
      <c r="AE28" s="173"/>
      <c r="AK28" s="174">
        <f>ROUND($AV$87+SUM($BY$91:$BY$95),2)</f>
        <v>0</v>
      </c>
      <c r="AL28" s="173"/>
      <c r="AM28" s="173"/>
      <c r="AN28" s="173"/>
      <c r="AO28" s="173"/>
      <c r="AQ28" s="30"/>
      <c r="BE28" s="173"/>
    </row>
    <row r="29" spans="2:57" s="6" customFormat="1" ht="15" customHeight="1">
      <c r="B29" s="26"/>
      <c r="F29" s="27" t="s">
        <v>40</v>
      </c>
      <c r="L29" s="172">
        <v>0.2</v>
      </c>
      <c r="M29" s="173"/>
      <c r="N29" s="173"/>
      <c r="O29" s="173"/>
      <c r="T29" s="29" t="s">
        <v>39</v>
      </c>
      <c r="W29" s="174">
        <f>ROUND($BA$87+SUM($CE$91:$CE$95),2)</f>
        <v>0</v>
      </c>
      <c r="X29" s="173"/>
      <c r="Y29" s="173"/>
      <c r="Z29" s="173"/>
      <c r="AA29" s="173"/>
      <c r="AB29" s="173"/>
      <c r="AC29" s="173"/>
      <c r="AD29" s="173"/>
      <c r="AE29" s="173"/>
      <c r="AK29" s="174">
        <f>ROUND($AW$87+SUM($BZ$91:$BZ$95),2)</f>
        <v>0</v>
      </c>
      <c r="AL29" s="173"/>
      <c r="AM29" s="173"/>
      <c r="AN29" s="173"/>
      <c r="AO29" s="173"/>
      <c r="AQ29" s="30"/>
      <c r="BE29" s="173"/>
    </row>
    <row r="30" spans="2:57" s="6" customFormat="1" ht="15" customHeight="1" hidden="1">
      <c r="B30" s="26"/>
      <c r="F30" s="27" t="s">
        <v>41</v>
      </c>
      <c r="L30" s="172">
        <v>0.2</v>
      </c>
      <c r="M30" s="173"/>
      <c r="N30" s="173"/>
      <c r="O30" s="173"/>
      <c r="T30" s="29" t="s">
        <v>39</v>
      </c>
      <c r="W30" s="174">
        <f>ROUND($BB$87+SUM($CF$91:$CF$95),2)</f>
        <v>0</v>
      </c>
      <c r="X30" s="173"/>
      <c r="Y30" s="173"/>
      <c r="Z30" s="173"/>
      <c r="AA30" s="173"/>
      <c r="AB30" s="173"/>
      <c r="AC30" s="173"/>
      <c r="AD30" s="173"/>
      <c r="AE30" s="173"/>
      <c r="AK30" s="174">
        <v>0</v>
      </c>
      <c r="AL30" s="173"/>
      <c r="AM30" s="173"/>
      <c r="AN30" s="173"/>
      <c r="AO30" s="173"/>
      <c r="AQ30" s="30"/>
      <c r="BE30" s="173"/>
    </row>
    <row r="31" spans="2:57" s="6" customFormat="1" ht="15" customHeight="1" hidden="1">
      <c r="B31" s="26"/>
      <c r="F31" s="27" t="s">
        <v>42</v>
      </c>
      <c r="L31" s="172">
        <v>0.2</v>
      </c>
      <c r="M31" s="173"/>
      <c r="N31" s="173"/>
      <c r="O31" s="173"/>
      <c r="T31" s="29" t="s">
        <v>39</v>
      </c>
      <c r="W31" s="174">
        <f>ROUND($BC$87+SUM($CG$91:$CG$95),2)</f>
        <v>0</v>
      </c>
      <c r="X31" s="173"/>
      <c r="Y31" s="173"/>
      <c r="Z31" s="173"/>
      <c r="AA31" s="173"/>
      <c r="AB31" s="173"/>
      <c r="AC31" s="173"/>
      <c r="AD31" s="173"/>
      <c r="AE31" s="173"/>
      <c r="AK31" s="174">
        <v>0</v>
      </c>
      <c r="AL31" s="173"/>
      <c r="AM31" s="173"/>
      <c r="AN31" s="173"/>
      <c r="AO31" s="173"/>
      <c r="AQ31" s="30"/>
      <c r="BE31" s="173"/>
    </row>
    <row r="32" spans="2:57" s="6" customFormat="1" ht="15" customHeight="1" hidden="1">
      <c r="B32" s="26"/>
      <c r="F32" s="27" t="s">
        <v>43</v>
      </c>
      <c r="L32" s="172">
        <v>0</v>
      </c>
      <c r="M32" s="173"/>
      <c r="N32" s="173"/>
      <c r="O32" s="173"/>
      <c r="T32" s="29" t="s">
        <v>39</v>
      </c>
      <c r="W32" s="174">
        <f>ROUND($BD$87+SUM($CH$91:$CH$95),2)</f>
        <v>0</v>
      </c>
      <c r="X32" s="173"/>
      <c r="Y32" s="173"/>
      <c r="Z32" s="173"/>
      <c r="AA32" s="173"/>
      <c r="AB32" s="173"/>
      <c r="AC32" s="173"/>
      <c r="AD32" s="173"/>
      <c r="AE32" s="173"/>
      <c r="AK32" s="174">
        <v>0</v>
      </c>
      <c r="AL32" s="173"/>
      <c r="AM32" s="173"/>
      <c r="AN32" s="173"/>
      <c r="AO32" s="173"/>
      <c r="AQ32" s="30"/>
      <c r="BE32" s="173"/>
    </row>
    <row r="33" spans="2:57" s="6" customFormat="1" ht="7.5" customHeight="1">
      <c r="B33" s="22"/>
      <c r="AQ33" s="23"/>
      <c r="BE33" s="151"/>
    </row>
    <row r="34" spans="2:57" s="6" customFormat="1" ht="27" customHeight="1">
      <c r="B34" s="22"/>
      <c r="C34" s="31"/>
      <c r="D34" s="32" t="s">
        <v>44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4" t="s">
        <v>45</v>
      </c>
      <c r="U34" s="33"/>
      <c r="V34" s="33"/>
      <c r="W34" s="33"/>
      <c r="X34" s="164" t="s">
        <v>46</v>
      </c>
      <c r="Y34" s="157"/>
      <c r="Z34" s="157"/>
      <c r="AA34" s="157"/>
      <c r="AB34" s="157"/>
      <c r="AC34" s="33"/>
      <c r="AD34" s="33"/>
      <c r="AE34" s="33"/>
      <c r="AF34" s="33"/>
      <c r="AG34" s="33"/>
      <c r="AH34" s="33"/>
      <c r="AI34" s="33"/>
      <c r="AJ34" s="33"/>
      <c r="AK34" s="165">
        <f>ROUND(SUM($AK$26:$AK$32),2)</f>
        <v>0</v>
      </c>
      <c r="AL34" s="157"/>
      <c r="AM34" s="157"/>
      <c r="AN34" s="157"/>
      <c r="AO34" s="159"/>
      <c r="AP34" s="31"/>
      <c r="AQ34" s="23"/>
      <c r="BE34" s="151"/>
    </row>
    <row r="35" spans="2:43" s="6" customFormat="1" ht="15" customHeight="1">
      <c r="B35" s="22"/>
      <c r="AQ35" s="23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2"/>
      <c r="D49" s="35" t="s">
        <v>47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  <c r="AC49" s="35" t="s">
        <v>48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7"/>
      <c r="AQ49" s="23"/>
    </row>
    <row r="50" spans="2:43" s="2" customFormat="1" ht="14.25" customHeight="1">
      <c r="B50" s="10"/>
      <c r="D50" s="38"/>
      <c r="Z50" s="39"/>
      <c r="AC50" s="38"/>
      <c r="AO50" s="39"/>
      <c r="AQ50" s="11"/>
    </row>
    <row r="51" spans="2:43" s="2" customFormat="1" ht="14.25" customHeight="1">
      <c r="B51" s="10"/>
      <c r="D51" s="38"/>
      <c r="Z51" s="39"/>
      <c r="AC51" s="38"/>
      <c r="AO51" s="39"/>
      <c r="AQ51" s="11"/>
    </row>
    <row r="52" spans="2:43" s="2" customFormat="1" ht="14.25" customHeight="1">
      <c r="B52" s="10"/>
      <c r="D52" s="38"/>
      <c r="Z52" s="39"/>
      <c r="AC52" s="38"/>
      <c r="AO52" s="39"/>
      <c r="AQ52" s="11"/>
    </row>
    <row r="53" spans="2:43" s="2" customFormat="1" ht="14.25" customHeight="1">
      <c r="B53" s="10"/>
      <c r="D53" s="38"/>
      <c r="Z53" s="39"/>
      <c r="AC53" s="38"/>
      <c r="AO53" s="39"/>
      <c r="AQ53" s="11"/>
    </row>
    <row r="54" spans="2:43" s="2" customFormat="1" ht="14.25" customHeight="1">
      <c r="B54" s="10"/>
      <c r="D54" s="38"/>
      <c r="Z54" s="39"/>
      <c r="AC54" s="38"/>
      <c r="AO54" s="39"/>
      <c r="AQ54" s="11"/>
    </row>
    <row r="55" spans="2:43" s="2" customFormat="1" ht="14.25" customHeight="1">
      <c r="B55" s="10"/>
      <c r="D55" s="38"/>
      <c r="Z55" s="39"/>
      <c r="AC55" s="38"/>
      <c r="AO55" s="39"/>
      <c r="AQ55" s="11"/>
    </row>
    <row r="56" spans="2:43" s="2" customFormat="1" ht="14.25" customHeight="1">
      <c r="B56" s="10"/>
      <c r="D56" s="38"/>
      <c r="Z56" s="39"/>
      <c r="AC56" s="38"/>
      <c r="AO56" s="39"/>
      <c r="AQ56" s="11"/>
    </row>
    <row r="57" spans="2:43" s="2" customFormat="1" ht="14.25" customHeight="1">
      <c r="B57" s="10"/>
      <c r="D57" s="38"/>
      <c r="Z57" s="39"/>
      <c r="AC57" s="38"/>
      <c r="AO57" s="39"/>
      <c r="AQ57" s="11"/>
    </row>
    <row r="58" spans="2:43" s="6" customFormat="1" ht="15.75" customHeight="1">
      <c r="B58" s="22"/>
      <c r="D58" s="40" t="s">
        <v>49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 t="s">
        <v>50</v>
      </c>
      <c r="S58" s="41"/>
      <c r="T58" s="41"/>
      <c r="U58" s="41"/>
      <c r="V58" s="41"/>
      <c r="W58" s="41"/>
      <c r="X58" s="41"/>
      <c r="Y58" s="41"/>
      <c r="Z58" s="43"/>
      <c r="AC58" s="40" t="s">
        <v>49</v>
      </c>
      <c r="AD58" s="41"/>
      <c r="AE58" s="41"/>
      <c r="AF58" s="41"/>
      <c r="AG58" s="41"/>
      <c r="AH58" s="41"/>
      <c r="AI58" s="41"/>
      <c r="AJ58" s="41"/>
      <c r="AK58" s="41"/>
      <c r="AL58" s="41"/>
      <c r="AM58" s="42" t="s">
        <v>50</v>
      </c>
      <c r="AN58" s="41"/>
      <c r="AO58" s="43"/>
      <c r="AQ58" s="23"/>
    </row>
    <row r="59" spans="2:43" s="2" customFormat="1" ht="14.25" customHeight="1">
      <c r="B59" s="10"/>
      <c r="AQ59" s="11"/>
    </row>
    <row r="60" spans="2:43" s="6" customFormat="1" ht="15.75" customHeight="1">
      <c r="B60" s="22"/>
      <c r="D60" s="35" t="s">
        <v>51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7"/>
      <c r="AC60" s="35" t="s">
        <v>52</v>
      </c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7"/>
      <c r="AQ60" s="23"/>
    </row>
    <row r="61" spans="2:43" s="2" customFormat="1" ht="14.25" customHeight="1">
      <c r="B61" s="10"/>
      <c r="D61" s="38"/>
      <c r="Z61" s="39"/>
      <c r="AC61" s="38"/>
      <c r="AO61" s="39"/>
      <c r="AQ61" s="11"/>
    </row>
    <row r="62" spans="2:43" s="2" customFormat="1" ht="14.25" customHeight="1">
      <c r="B62" s="10"/>
      <c r="D62" s="38"/>
      <c r="Z62" s="39"/>
      <c r="AC62" s="38"/>
      <c r="AO62" s="39"/>
      <c r="AQ62" s="11"/>
    </row>
    <row r="63" spans="2:43" s="2" customFormat="1" ht="14.25" customHeight="1">
      <c r="B63" s="10"/>
      <c r="D63" s="38"/>
      <c r="Z63" s="39"/>
      <c r="AC63" s="38"/>
      <c r="AO63" s="39"/>
      <c r="AQ63" s="11"/>
    </row>
    <row r="64" spans="2:43" s="2" customFormat="1" ht="14.25" customHeight="1">
      <c r="B64" s="10"/>
      <c r="D64" s="38"/>
      <c r="Z64" s="39"/>
      <c r="AC64" s="38"/>
      <c r="AO64" s="39"/>
      <c r="AQ64" s="11"/>
    </row>
    <row r="65" spans="2:43" s="2" customFormat="1" ht="14.25" customHeight="1">
      <c r="B65" s="10"/>
      <c r="D65" s="38"/>
      <c r="Z65" s="39"/>
      <c r="AC65" s="38"/>
      <c r="AO65" s="39"/>
      <c r="AQ65" s="11"/>
    </row>
    <row r="66" spans="2:43" s="2" customFormat="1" ht="14.25" customHeight="1">
      <c r="B66" s="10"/>
      <c r="D66" s="38"/>
      <c r="Z66" s="39"/>
      <c r="AC66" s="38"/>
      <c r="AO66" s="39"/>
      <c r="AQ66" s="11"/>
    </row>
    <row r="67" spans="2:43" s="2" customFormat="1" ht="14.25" customHeight="1">
      <c r="B67" s="10"/>
      <c r="D67" s="38"/>
      <c r="Z67" s="39"/>
      <c r="AC67" s="38"/>
      <c r="AO67" s="39"/>
      <c r="AQ67" s="11"/>
    </row>
    <row r="68" spans="2:43" s="2" customFormat="1" ht="14.25" customHeight="1">
      <c r="B68" s="10"/>
      <c r="D68" s="38"/>
      <c r="Z68" s="39"/>
      <c r="AC68" s="38"/>
      <c r="AO68" s="39"/>
      <c r="AQ68" s="11"/>
    </row>
    <row r="69" spans="2:43" s="6" customFormat="1" ht="15.75" customHeight="1">
      <c r="B69" s="22"/>
      <c r="D69" s="40" t="s">
        <v>49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 t="s">
        <v>50</v>
      </c>
      <c r="S69" s="41"/>
      <c r="T69" s="41"/>
      <c r="U69" s="41"/>
      <c r="V69" s="41"/>
      <c r="W69" s="41"/>
      <c r="X69" s="41"/>
      <c r="Y69" s="41"/>
      <c r="Z69" s="43"/>
      <c r="AC69" s="40" t="s">
        <v>49</v>
      </c>
      <c r="AD69" s="41"/>
      <c r="AE69" s="41"/>
      <c r="AF69" s="41"/>
      <c r="AG69" s="41"/>
      <c r="AH69" s="41"/>
      <c r="AI69" s="41"/>
      <c r="AJ69" s="41"/>
      <c r="AK69" s="41"/>
      <c r="AL69" s="41"/>
      <c r="AM69" s="42" t="s">
        <v>50</v>
      </c>
      <c r="AN69" s="41"/>
      <c r="AO69" s="43"/>
      <c r="AQ69" s="23"/>
    </row>
    <row r="70" spans="2:43" s="6" customFormat="1" ht="7.5" customHeight="1">
      <c r="B70" s="22"/>
      <c r="AQ70" s="23"/>
    </row>
    <row r="71" spans="2:43" s="6" customFormat="1" ht="7.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6"/>
    </row>
    <row r="75" spans="2:43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9"/>
    </row>
    <row r="76" spans="2:43" s="6" customFormat="1" ht="37.5" customHeight="1">
      <c r="B76" s="22"/>
      <c r="C76" s="166" t="s">
        <v>53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23"/>
    </row>
    <row r="77" spans="2:43" s="15" customFormat="1" ht="15" customHeight="1">
      <c r="B77" s="50"/>
      <c r="C77" s="17" t="s">
        <v>11</v>
      </c>
      <c r="L77" s="15" t="str">
        <f>$K$5</f>
        <v>2014-072</v>
      </c>
      <c r="AQ77" s="51"/>
    </row>
    <row r="78" spans="2:43" s="52" customFormat="1" ht="37.5" customHeight="1">
      <c r="B78" s="53"/>
      <c r="C78" s="52" t="s">
        <v>14</v>
      </c>
      <c r="L78" s="167" t="str">
        <f>$K$6</f>
        <v>SO 110  Zateplenie viacúčelovej sály</v>
      </c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Q78" s="54"/>
    </row>
    <row r="79" spans="2:43" s="6" customFormat="1" ht="7.5" customHeight="1">
      <c r="B79" s="22"/>
      <c r="AQ79" s="23"/>
    </row>
    <row r="80" spans="2:43" s="6" customFormat="1" ht="15.75" customHeight="1">
      <c r="B80" s="22"/>
      <c r="C80" s="17" t="s">
        <v>18</v>
      </c>
      <c r="L80" s="55" t="str">
        <f>IF($K$8="","",$K$8)</f>
        <v>Kanianka</v>
      </c>
      <c r="AI80" s="17" t="s">
        <v>20</v>
      </c>
      <c r="AM80" s="56" t="str">
        <f>IF($AN$8="","",$AN$8)</f>
        <v>27.06.2014</v>
      </c>
      <c r="AQ80" s="23"/>
    </row>
    <row r="81" spans="2:43" s="6" customFormat="1" ht="7.5" customHeight="1">
      <c r="B81" s="22"/>
      <c r="AQ81" s="23"/>
    </row>
    <row r="82" spans="2:56" s="6" customFormat="1" ht="18.75" customHeight="1">
      <c r="B82" s="22"/>
      <c r="C82" s="17" t="s">
        <v>22</v>
      </c>
      <c r="L82" s="15" t="str">
        <f>IF($E$11="","",$E$11)</f>
        <v>Obec Kanianka,ulica SNP 583/1, 972 17 Kanianka</v>
      </c>
      <c r="AI82" s="17" t="s">
        <v>28</v>
      </c>
      <c r="AM82" s="168" t="str">
        <f>IF($E$17="","",$E$17)</f>
        <v>Ing. Ingrid Blahová</v>
      </c>
      <c r="AN82" s="151"/>
      <c r="AO82" s="151"/>
      <c r="AP82" s="151"/>
      <c r="AQ82" s="23"/>
      <c r="AS82" s="169" t="s">
        <v>54</v>
      </c>
      <c r="AT82" s="170"/>
      <c r="AU82" s="36"/>
      <c r="AV82" s="36"/>
      <c r="AW82" s="36"/>
      <c r="AX82" s="36"/>
      <c r="AY82" s="36"/>
      <c r="AZ82" s="36"/>
      <c r="BA82" s="36"/>
      <c r="BB82" s="36"/>
      <c r="BC82" s="36"/>
      <c r="BD82" s="37"/>
    </row>
    <row r="83" spans="2:56" s="6" customFormat="1" ht="15.75" customHeight="1">
      <c r="B83" s="22"/>
      <c r="C83" s="17" t="s">
        <v>26</v>
      </c>
      <c r="L83" s="15">
        <f>IF($E$14="Vyplň údaj","",$E$14)</f>
      </c>
      <c r="AI83" s="17" t="s">
        <v>32</v>
      </c>
      <c r="AM83" s="168" t="str">
        <f>IF($E$20="","",$E$20)</f>
        <v>I.Mokrý</v>
      </c>
      <c r="AN83" s="151"/>
      <c r="AO83" s="151"/>
      <c r="AP83" s="151"/>
      <c r="AQ83" s="23"/>
      <c r="AS83" s="171"/>
      <c r="AT83" s="151"/>
      <c r="BD83" s="58"/>
    </row>
    <row r="84" spans="2:56" s="6" customFormat="1" ht="12" customHeight="1">
      <c r="B84" s="22"/>
      <c r="AQ84" s="23"/>
      <c r="AS84" s="171"/>
      <c r="AT84" s="151"/>
      <c r="BD84" s="58"/>
    </row>
    <row r="85" spans="2:57" s="6" customFormat="1" ht="30" customHeight="1">
      <c r="B85" s="22"/>
      <c r="C85" s="156" t="s">
        <v>55</v>
      </c>
      <c r="D85" s="157"/>
      <c r="E85" s="157"/>
      <c r="F85" s="157"/>
      <c r="G85" s="157"/>
      <c r="H85" s="33"/>
      <c r="I85" s="158" t="s">
        <v>56</v>
      </c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8" t="s">
        <v>57</v>
      </c>
      <c r="AH85" s="157"/>
      <c r="AI85" s="157"/>
      <c r="AJ85" s="157"/>
      <c r="AK85" s="157"/>
      <c r="AL85" s="157"/>
      <c r="AM85" s="157"/>
      <c r="AN85" s="158" t="s">
        <v>58</v>
      </c>
      <c r="AO85" s="157"/>
      <c r="AP85" s="159"/>
      <c r="AQ85" s="23"/>
      <c r="AS85" s="59" t="s">
        <v>59</v>
      </c>
      <c r="AT85" s="60" t="s">
        <v>60</v>
      </c>
      <c r="AU85" s="60" t="s">
        <v>61</v>
      </c>
      <c r="AV85" s="60" t="s">
        <v>62</v>
      </c>
      <c r="AW85" s="60" t="s">
        <v>63</v>
      </c>
      <c r="AX85" s="60" t="s">
        <v>64</v>
      </c>
      <c r="AY85" s="60" t="s">
        <v>65</v>
      </c>
      <c r="AZ85" s="60" t="s">
        <v>66</v>
      </c>
      <c r="BA85" s="60" t="s">
        <v>67</v>
      </c>
      <c r="BB85" s="60" t="s">
        <v>68</v>
      </c>
      <c r="BC85" s="60" t="s">
        <v>69</v>
      </c>
      <c r="BD85" s="61" t="s">
        <v>70</v>
      </c>
      <c r="BE85" s="62"/>
    </row>
    <row r="86" spans="2:56" s="6" customFormat="1" ht="12" customHeight="1">
      <c r="B86" s="22"/>
      <c r="AQ86" s="23"/>
      <c r="AS86" s="63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7"/>
    </row>
    <row r="87" spans="2:76" s="52" customFormat="1" ht="33" customHeight="1">
      <c r="B87" s="53"/>
      <c r="C87" s="64" t="s">
        <v>71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154">
        <f>ROUND($AG$88,2)</f>
        <v>0</v>
      </c>
      <c r="AH87" s="155"/>
      <c r="AI87" s="155"/>
      <c r="AJ87" s="155"/>
      <c r="AK87" s="155"/>
      <c r="AL87" s="155"/>
      <c r="AM87" s="155"/>
      <c r="AN87" s="154">
        <f>ROUND(SUM($AG$87,$AT$87),2)</f>
        <v>0</v>
      </c>
      <c r="AO87" s="155"/>
      <c r="AP87" s="155"/>
      <c r="AQ87" s="54"/>
      <c r="AS87" s="65">
        <f>ROUND($AS$88,2)</f>
        <v>0</v>
      </c>
      <c r="AT87" s="66">
        <f>ROUND(SUM($AV$87:$AW$87),2)</f>
        <v>0</v>
      </c>
      <c r="AU87" s="67">
        <f>ROUND($AU$88,5)</f>
        <v>2814.42772</v>
      </c>
      <c r="AV87" s="66">
        <f>ROUND($AZ$87*$L$28,2)</f>
        <v>0</v>
      </c>
      <c r="AW87" s="66">
        <f>ROUND($BA$87*$L$29,2)</f>
        <v>0</v>
      </c>
      <c r="AX87" s="66">
        <f>ROUND($BB$87*$L$28,2)</f>
        <v>0</v>
      </c>
      <c r="AY87" s="66">
        <f>ROUND($BC$87*$L$29,2)</f>
        <v>0</v>
      </c>
      <c r="AZ87" s="66">
        <f>ROUND($AZ$88,2)</f>
        <v>0</v>
      </c>
      <c r="BA87" s="66">
        <f>ROUND($BA$88,2)</f>
        <v>0</v>
      </c>
      <c r="BB87" s="66">
        <f>ROUND($BB$88,2)</f>
        <v>0</v>
      </c>
      <c r="BC87" s="66">
        <f>ROUND($BC$88,2)</f>
        <v>0</v>
      </c>
      <c r="BD87" s="68">
        <f>ROUND($BD$88,2)</f>
        <v>0</v>
      </c>
      <c r="BS87" s="52" t="s">
        <v>72</v>
      </c>
      <c r="BT87" s="52" t="s">
        <v>73</v>
      </c>
      <c r="BV87" s="52" t="s">
        <v>74</v>
      </c>
      <c r="BW87" s="52" t="s">
        <v>75</v>
      </c>
      <c r="BX87" s="52" t="s">
        <v>76</v>
      </c>
    </row>
    <row r="88" spans="1:76" s="69" customFormat="1" ht="28.5" customHeight="1">
      <c r="A88" s="140" t="s">
        <v>473</v>
      </c>
      <c r="B88" s="70"/>
      <c r="C88" s="71"/>
      <c r="D88" s="162" t="s">
        <v>12</v>
      </c>
      <c r="E88" s="163"/>
      <c r="F88" s="163"/>
      <c r="G88" s="163"/>
      <c r="H88" s="163"/>
      <c r="I88" s="71"/>
      <c r="J88" s="162" t="s">
        <v>15</v>
      </c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0">
        <f>'2014-072 - SO 110  Zatepl...'!$M$26</f>
        <v>0</v>
      </c>
      <c r="AH88" s="161"/>
      <c r="AI88" s="161"/>
      <c r="AJ88" s="161"/>
      <c r="AK88" s="161"/>
      <c r="AL88" s="161"/>
      <c r="AM88" s="161"/>
      <c r="AN88" s="160">
        <f>ROUND(SUM($AG$88,$AT$88),2)</f>
        <v>0</v>
      </c>
      <c r="AO88" s="161"/>
      <c r="AP88" s="161"/>
      <c r="AQ88" s="72"/>
      <c r="AS88" s="73">
        <f>'2014-072 - SO 110  Zatepl...'!$M$24</f>
        <v>0</v>
      </c>
      <c r="AT88" s="74">
        <f>ROUND(SUM($AV$88:$AW$88),2)</f>
        <v>0</v>
      </c>
      <c r="AU88" s="75">
        <f>'2014-072 - SO 110  Zatepl...'!$W$133</f>
        <v>2814.42772415</v>
      </c>
      <c r="AV88" s="74">
        <f>'2014-072 - SO 110  Zatepl...'!$M$28</f>
        <v>0</v>
      </c>
      <c r="AW88" s="74">
        <f>'2014-072 - SO 110  Zatepl...'!$M$29</f>
        <v>0</v>
      </c>
      <c r="AX88" s="74">
        <f>'2014-072 - SO 110  Zatepl...'!$M$30</f>
        <v>0</v>
      </c>
      <c r="AY88" s="74">
        <f>'2014-072 - SO 110  Zatepl...'!$M$31</f>
        <v>0</v>
      </c>
      <c r="AZ88" s="74">
        <f>'2014-072 - SO 110  Zatepl...'!$H$28</f>
        <v>0</v>
      </c>
      <c r="BA88" s="74">
        <f>'2014-072 - SO 110  Zatepl...'!$H$29</f>
        <v>0</v>
      </c>
      <c r="BB88" s="74">
        <f>'2014-072 - SO 110  Zatepl...'!$H$30</f>
        <v>0</v>
      </c>
      <c r="BC88" s="74">
        <f>'2014-072 - SO 110  Zatepl...'!$H$31</f>
        <v>0</v>
      </c>
      <c r="BD88" s="76">
        <f>'2014-072 - SO 110  Zatepl...'!$H$32</f>
        <v>0</v>
      </c>
      <c r="BT88" s="69" t="s">
        <v>77</v>
      </c>
      <c r="BU88" s="69" t="s">
        <v>78</v>
      </c>
      <c r="BV88" s="69" t="s">
        <v>74</v>
      </c>
      <c r="BW88" s="69" t="s">
        <v>75</v>
      </c>
      <c r="BX88" s="69" t="s">
        <v>76</v>
      </c>
    </row>
    <row r="89" spans="2:43" s="2" customFormat="1" ht="14.25" customHeight="1">
      <c r="B89" s="10"/>
      <c r="AQ89" s="11"/>
    </row>
    <row r="90" spans="2:49" s="6" customFormat="1" ht="30.75" customHeight="1">
      <c r="B90" s="22"/>
      <c r="C90" s="64" t="s">
        <v>79</v>
      </c>
      <c r="AG90" s="154">
        <f>ROUND(SUM($AG$91:$AG$94),2)</f>
        <v>0</v>
      </c>
      <c r="AH90" s="151"/>
      <c r="AI90" s="151"/>
      <c r="AJ90" s="151"/>
      <c r="AK90" s="151"/>
      <c r="AL90" s="151"/>
      <c r="AM90" s="151"/>
      <c r="AN90" s="154">
        <f>ROUND(SUM($AN$91:$AN$94),2)</f>
        <v>0</v>
      </c>
      <c r="AO90" s="151"/>
      <c r="AP90" s="151"/>
      <c r="AQ90" s="23"/>
      <c r="AS90" s="59" t="s">
        <v>80</v>
      </c>
      <c r="AT90" s="60" t="s">
        <v>81</v>
      </c>
      <c r="AU90" s="60" t="s">
        <v>37</v>
      </c>
      <c r="AV90" s="61" t="s">
        <v>60</v>
      </c>
      <c r="AW90" s="62"/>
    </row>
    <row r="91" spans="2:89" s="6" customFormat="1" ht="21" customHeight="1">
      <c r="B91" s="22"/>
      <c r="D91" s="77" t="s">
        <v>82</v>
      </c>
      <c r="AG91" s="152">
        <f>ROUND($AG$87*$AS$91,2)</f>
        <v>0</v>
      </c>
      <c r="AH91" s="151"/>
      <c r="AI91" s="151"/>
      <c r="AJ91" s="151"/>
      <c r="AK91" s="151"/>
      <c r="AL91" s="151"/>
      <c r="AM91" s="151"/>
      <c r="AN91" s="153">
        <f>ROUND($AG$91+$AV$91,2)</f>
        <v>0</v>
      </c>
      <c r="AO91" s="151"/>
      <c r="AP91" s="151"/>
      <c r="AQ91" s="23"/>
      <c r="AS91" s="78">
        <v>0</v>
      </c>
      <c r="AT91" s="79" t="s">
        <v>83</v>
      </c>
      <c r="AU91" s="79" t="s">
        <v>38</v>
      </c>
      <c r="AV91" s="80">
        <f>ROUND(IF($AU$91="základná",$AG$91*$L$28,IF($AU$91="znížená",$AG$91*$L$29,0)),2)</f>
        <v>0</v>
      </c>
      <c r="BV91" s="6" t="s">
        <v>84</v>
      </c>
      <c r="BY91" s="81">
        <f>IF($AU$91="základná",$AV$91,0)</f>
        <v>0</v>
      </c>
      <c r="BZ91" s="81">
        <f>IF($AU$91="znížená",$AV$91,0)</f>
        <v>0</v>
      </c>
      <c r="CA91" s="81">
        <v>0</v>
      </c>
      <c r="CB91" s="81">
        <v>0</v>
      </c>
      <c r="CC91" s="81">
        <v>0</v>
      </c>
      <c r="CD91" s="81">
        <f>IF($AU$91="základná",$AG$91,0)</f>
        <v>0</v>
      </c>
      <c r="CE91" s="81">
        <f>IF($AU$91="znížená",$AG$91,0)</f>
        <v>0</v>
      </c>
      <c r="CF91" s="81">
        <f>IF($AU$91="zákl. prenesená",$AG$91,0)</f>
        <v>0</v>
      </c>
      <c r="CG91" s="81">
        <f>IF($AU$91="zníž. prenesená",$AG$91,0)</f>
        <v>0</v>
      </c>
      <c r="CH91" s="81">
        <f>IF($AU$91="nulová",$AG$91,0)</f>
        <v>0</v>
      </c>
      <c r="CI91" s="6">
        <f>IF($AU$91="základná",1,IF($AU$91="znížená",2,IF($AU$91="zákl. prenesená",4,IF($AU$91="zníž. prenesená",5,3))))</f>
        <v>1</v>
      </c>
      <c r="CJ91" s="6">
        <f>IF($AT$91="stavebná časť",1,IF(8891="investičná časť",2,3))</f>
        <v>1</v>
      </c>
      <c r="CK91" s="6" t="str">
        <f>IF($D$91="Vyplň vlastné","","x")</f>
        <v>x</v>
      </c>
    </row>
    <row r="92" spans="2:89" s="6" customFormat="1" ht="21" customHeight="1">
      <c r="B92" s="22"/>
      <c r="D92" s="150" t="s">
        <v>85</v>
      </c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G92" s="152">
        <f>$AG$87*$AS$92</f>
        <v>0</v>
      </c>
      <c r="AH92" s="151"/>
      <c r="AI92" s="151"/>
      <c r="AJ92" s="151"/>
      <c r="AK92" s="151"/>
      <c r="AL92" s="151"/>
      <c r="AM92" s="151"/>
      <c r="AN92" s="153">
        <f>$AG$92+$AV$92</f>
        <v>0</v>
      </c>
      <c r="AO92" s="151"/>
      <c r="AP92" s="151"/>
      <c r="AQ92" s="23"/>
      <c r="AS92" s="82">
        <v>0</v>
      </c>
      <c r="AT92" s="83" t="s">
        <v>83</v>
      </c>
      <c r="AU92" s="83" t="s">
        <v>38</v>
      </c>
      <c r="AV92" s="84">
        <f>ROUND(IF($AU$92="nulová",0,IF(OR($AU$92="základná",$AU$92="zákl. prenesená"),$AG$92*$L$28,$AG$92*$L$29)),2)</f>
        <v>0</v>
      </c>
      <c r="BV92" s="6" t="s">
        <v>86</v>
      </c>
      <c r="BY92" s="81">
        <f>IF($AU$92="základná",$AV$92,0)</f>
        <v>0</v>
      </c>
      <c r="BZ92" s="81">
        <f>IF($AU$92="znížená",$AV$92,0)</f>
        <v>0</v>
      </c>
      <c r="CA92" s="81">
        <f>IF($AU$92="zákl. prenesená",$AV$92,0)</f>
        <v>0</v>
      </c>
      <c r="CB92" s="81">
        <f>IF($AU$92="zníž. prenesená",$AV$92,0)</f>
        <v>0</v>
      </c>
      <c r="CC92" s="81">
        <f>IF($AU$92="nulová",$AV$92,0)</f>
        <v>0</v>
      </c>
      <c r="CD92" s="81">
        <f>IF($AU$92="základná",$AG$92,0)</f>
        <v>0</v>
      </c>
      <c r="CE92" s="81">
        <f>IF($AU$92="znížená",$AG$92,0)</f>
        <v>0</v>
      </c>
      <c r="CF92" s="81">
        <f>IF($AU$92="zákl. prenesená",$AG$92,0)</f>
        <v>0</v>
      </c>
      <c r="CG92" s="81">
        <f>IF($AU$92="zníž. prenesená",$AG$92,0)</f>
        <v>0</v>
      </c>
      <c r="CH92" s="81">
        <f>IF($AU$92="nulová",$AG$92,0)</f>
        <v>0</v>
      </c>
      <c r="CI92" s="6">
        <f>IF($AU$92="základná",1,IF($AU$92="znížená",2,IF($AU$92="zákl. prenesená",4,IF($AU$92="zníž. prenesená",5,3))))</f>
        <v>1</v>
      </c>
      <c r="CJ92" s="6">
        <f>IF($AT$92="stavebná časť",1,IF(8892="investičná časť",2,3))</f>
        <v>1</v>
      </c>
      <c r="CK92" s="6">
        <f>IF($D$92="Vyplň vlastné","","x")</f>
      </c>
    </row>
    <row r="93" spans="2:89" s="6" customFormat="1" ht="21" customHeight="1">
      <c r="B93" s="22"/>
      <c r="D93" s="150" t="s">
        <v>85</v>
      </c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G93" s="152">
        <f>$AG$87*$AS$93</f>
        <v>0</v>
      </c>
      <c r="AH93" s="151"/>
      <c r="AI93" s="151"/>
      <c r="AJ93" s="151"/>
      <c r="AK93" s="151"/>
      <c r="AL93" s="151"/>
      <c r="AM93" s="151"/>
      <c r="AN93" s="153">
        <f>$AG$93+$AV$93</f>
        <v>0</v>
      </c>
      <c r="AO93" s="151"/>
      <c r="AP93" s="151"/>
      <c r="AQ93" s="23"/>
      <c r="AS93" s="82">
        <v>0</v>
      </c>
      <c r="AT93" s="83" t="s">
        <v>83</v>
      </c>
      <c r="AU93" s="83" t="s">
        <v>38</v>
      </c>
      <c r="AV93" s="84">
        <f>ROUND(IF($AU$93="nulová",0,IF(OR($AU$93="základná",$AU$93="zákl. prenesená"),$AG$93*$L$28,$AG$93*$L$29)),2)</f>
        <v>0</v>
      </c>
      <c r="BV93" s="6" t="s">
        <v>86</v>
      </c>
      <c r="BY93" s="81">
        <f>IF($AU$93="základná",$AV$93,0)</f>
        <v>0</v>
      </c>
      <c r="BZ93" s="81">
        <f>IF($AU$93="znížená",$AV$93,0)</f>
        <v>0</v>
      </c>
      <c r="CA93" s="81">
        <f>IF($AU$93="zákl. prenesená",$AV$93,0)</f>
        <v>0</v>
      </c>
      <c r="CB93" s="81">
        <f>IF($AU$93="zníž. prenesená",$AV$93,0)</f>
        <v>0</v>
      </c>
      <c r="CC93" s="81">
        <f>IF($AU$93="nulová",$AV$93,0)</f>
        <v>0</v>
      </c>
      <c r="CD93" s="81">
        <f>IF($AU$93="základná",$AG$93,0)</f>
        <v>0</v>
      </c>
      <c r="CE93" s="81">
        <f>IF($AU$93="znížená",$AG$93,0)</f>
        <v>0</v>
      </c>
      <c r="CF93" s="81">
        <f>IF($AU$93="zákl. prenesená",$AG$93,0)</f>
        <v>0</v>
      </c>
      <c r="CG93" s="81">
        <f>IF($AU$93="zníž. prenesená",$AG$93,0)</f>
        <v>0</v>
      </c>
      <c r="CH93" s="81">
        <f>IF($AU$93="nulová",$AG$93,0)</f>
        <v>0</v>
      </c>
      <c r="CI93" s="6">
        <f>IF($AU$93="základná",1,IF($AU$93="znížená",2,IF($AU$93="zákl. prenesená",4,IF($AU$93="zníž. prenesená",5,3))))</f>
        <v>1</v>
      </c>
      <c r="CJ93" s="6">
        <f>IF($AT$93="stavebná časť",1,IF(8893="investičná časť",2,3))</f>
        <v>1</v>
      </c>
      <c r="CK93" s="6">
        <f>IF($D$93="Vyplň vlastné","","x")</f>
      </c>
    </row>
    <row r="94" spans="2:89" s="6" customFormat="1" ht="21" customHeight="1">
      <c r="B94" s="22"/>
      <c r="D94" s="150" t="s">
        <v>85</v>
      </c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G94" s="152">
        <f>$AG$87*$AS$94</f>
        <v>0</v>
      </c>
      <c r="AH94" s="151"/>
      <c r="AI94" s="151"/>
      <c r="AJ94" s="151"/>
      <c r="AK94" s="151"/>
      <c r="AL94" s="151"/>
      <c r="AM94" s="151"/>
      <c r="AN94" s="153">
        <f>$AG$94+$AV$94</f>
        <v>0</v>
      </c>
      <c r="AO94" s="151"/>
      <c r="AP94" s="151"/>
      <c r="AQ94" s="23"/>
      <c r="AS94" s="85">
        <v>0</v>
      </c>
      <c r="AT94" s="86" t="s">
        <v>83</v>
      </c>
      <c r="AU94" s="86" t="s">
        <v>38</v>
      </c>
      <c r="AV94" s="87">
        <f>ROUND(IF($AU$94="nulová",0,IF(OR($AU$94="základná",$AU$94="zákl. prenesená"),$AG$94*$L$28,$AG$94*$L$29)),2)</f>
        <v>0</v>
      </c>
      <c r="BV94" s="6" t="s">
        <v>86</v>
      </c>
      <c r="BY94" s="81">
        <f>IF($AU$94="základná",$AV$94,0)</f>
        <v>0</v>
      </c>
      <c r="BZ94" s="81">
        <f>IF($AU$94="znížená",$AV$94,0)</f>
        <v>0</v>
      </c>
      <c r="CA94" s="81">
        <f>IF($AU$94="zákl. prenesená",$AV$94,0)</f>
        <v>0</v>
      </c>
      <c r="CB94" s="81">
        <f>IF($AU$94="zníž. prenesená",$AV$94,0)</f>
        <v>0</v>
      </c>
      <c r="CC94" s="81">
        <f>IF($AU$94="nulová",$AV$94,0)</f>
        <v>0</v>
      </c>
      <c r="CD94" s="81">
        <f>IF($AU$94="základná",$AG$94,0)</f>
        <v>0</v>
      </c>
      <c r="CE94" s="81">
        <f>IF($AU$94="znížená",$AG$94,0)</f>
        <v>0</v>
      </c>
      <c r="CF94" s="81">
        <f>IF($AU$94="zákl. prenesená",$AG$94,0)</f>
        <v>0</v>
      </c>
      <c r="CG94" s="81">
        <f>IF($AU$94="zníž. prenesená",$AG$94,0)</f>
        <v>0</v>
      </c>
      <c r="CH94" s="81">
        <f>IF($AU$94="nulová",$AG$94,0)</f>
        <v>0</v>
      </c>
      <c r="CI94" s="6">
        <f>IF($AU$94="základná",1,IF($AU$94="znížená",2,IF($AU$94="zákl. prenesená",4,IF($AU$94="zníž. prenesená",5,3))))</f>
        <v>1</v>
      </c>
      <c r="CJ94" s="6">
        <f>IF($AT$94="stavebná časť",1,IF(8894="investičná časť",2,3))</f>
        <v>1</v>
      </c>
      <c r="CK94" s="6">
        <f>IF($D$94="Vyplň vlastné","","x")</f>
      </c>
    </row>
    <row r="95" spans="2:43" s="6" customFormat="1" ht="12" customHeight="1">
      <c r="B95" s="22"/>
      <c r="AQ95" s="23"/>
    </row>
    <row r="96" spans="2:43" s="6" customFormat="1" ht="30.75" customHeight="1">
      <c r="B96" s="22"/>
      <c r="C96" s="88" t="s">
        <v>87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146">
        <f>ROUND($AG$87+$AG$90,2)</f>
        <v>0</v>
      </c>
      <c r="AH96" s="147"/>
      <c r="AI96" s="147"/>
      <c r="AJ96" s="147"/>
      <c r="AK96" s="147"/>
      <c r="AL96" s="147"/>
      <c r="AM96" s="147"/>
      <c r="AN96" s="146">
        <f>ROUND($AN$87+$AN$90,2)</f>
        <v>0</v>
      </c>
      <c r="AO96" s="147"/>
      <c r="AP96" s="147"/>
      <c r="AQ96" s="23"/>
    </row>
    <row r="97" spans="2:43" s="6" customFormat="1" ht="7.5" customHeight="1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6"/>
    </row>
  </sheetData>
  <sheetProtection/>
  <mergeCells count="57">
    <mergeCell ref="C2:AP2"/>
    <mergeCell ref="C4:AP4"/>
    <mergeCell ref="BE5:BE34"/>
    <mergeCell ref="K5:AO5"/>
    <mergeCell ref="K6:AO6"/>
    <mergeCell ref="E14:AJ14"/>
    <mergeCell ref="AK23:AO23"/>
    <mergeCell ref="AK24:AO24"/>
    <mergeCell ref="AK26:AO26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L31:O31"/>
    <mergeCell ref="W31:AE31"/>
    <mergeCell ref="AK31:AO31"/>
    <mergeCell ref="L32:O32"/>
    <mergeCell ref="W32:AE32"/>
    <mergeCell ref="AK32:AO32"/>
    <mergeCell ref="X34:AB34"/>
    <mergeCell ref="AK34:AO34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0:AM90"/>
    <mergeCell ref="AN90:AP90"/>
  </mergeCells>
  <dataValidations count="2">
    <dataValidation type="list" allowBlank="1" showInputMessage="1" showErrorMessage="1" error="Povolené sú hodnoty základná, znížená, nulová." sqref="AU91:AU95">
      <formula1>"základná,znížená,nulová"</formula1>
    </dataValidation>
    <dataValidation type="list" allowBlank="1" showInputMessage="1" showErrorMessage="1" error="Povolené sú hodnoty stavebná časť, technologická časť, investičná časť." sqref="AT91:AT95">
      <formula1>"stavebná časť,technologická časť,investičná časť"</formula1>
    </dataValidation>
  </dataValidations>
  <hyperlinks>
    <hyperlink ref="K1:S1" location="C2" tooltip="Súhrnný list stavby" display="1) Súhrnný list stavby"/>
    <hyperlink ref="W1:AF1" location="C87" tooltip="Rekapitulácia objektov" display="2) Rekapitulácia objektov"/>
    <hyperlink ref="A88" location="'2014-072 - SO 110  Zatepl...'!C2" tooltip="2014-072 - SO 110  Zatepl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5"/>
      <c r="B1" s="142"/>
      <c r="C1" s="142"/>
      <c r="D1" s="143" t="s">
        <v>1</v>
      </c>
      <c r="E1" s="142"/>
      <c r="F1" s="144" t="s">
        <v>474</v>
      </c>
      <c r="G1" s="144"/>
      <c r="H1" s="185" t="s">
        <v>475</v>
      </c>
      <c r="I1" s="185"/>
      <c r="J1" s="185"/>
      <c r="K1" s="185"/>
      <c r="L1" s="144" t="s">
        <v>476</v>
      </c>
      <c r="M1" s="142"/>
      <c r="N1" s="142"/>
      <c r="O1" s="143" t="s">
        <v>88</v>
      </c>
      <c r="P1" s="142"/>
      <c r="Q1" s="142"/>
      <c r="R1" s="142"/>
      <c r="S1" s="144" t="s">
        <v>477</v>
      </c>
      <c r="T1" s="144"/>
      <c r="U1" s="145"/>
      <c r="V1" s="14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75" t="s">
        <v>4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S2" s="148" t="s">
        <v>5</v>
      </c>
      <c r="T2" s="149"/>
      <c r="U2" s="149"/>
      <c r="V2" s="149"/>
      <c r="W2" s="149"/>
      <c r="X2" s="149"/>
      <c r="Y2" s="149"/>
      <c r="Z2" s="149"/>
      <c r="AA2" s="149"/>
      <c r="AB2" s="149"/>
      <c r="AC2" s="149"/>
      <c r="AT2" s="2" t="s">
        <v>75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73</v>
      </c>
    </row>
    <row r="4" spans="2:46" s="2" customFormat="1" ht="37.5" customHeight="1">
      <c r="B4" s="10"/>
      <c r="C4" s="166" t="s">
        <v>89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1"/>
      <c r="T4" s="12" t="s">
        <v>9</v>
      </c>
      <c r="AT4" s="2" t="s">
        <v>3</v>
      </c>
    </row>
    <row r="5" spans="2:18" s="2" customFormat="1" ht="7.5" customHeight="1">
      <c r="B5" s="10"/>
      <c r="R5" s="11"/>
    </row>
    <row r="6" spans="2:18" s="6" customFormat="1" ht="33.75" customHeight="1">
      <c r="B6" s="22"/>
      <c r="D6" s="16" t="s">
        <v>14</v>
      </c>
      <c r="F6" s="177" t="s">
        <v>15</v>
      </c>
      <c r="G6" s="151"/>
      <c r="H6" s="151"/>
      <c r="I6" s="151"/>
      <c r="J6" s="151"/>
      <c r="K6" s="151"/>
      <c r="L6" s="151"/>
      <c r="M6" s="151"/>
      <c r="N6" s="151"/>
      <c r="O6" s="151"/>
      <c r="P6" s="151"/>
      <c r="R6" s="23"/>
    </row>
    <row r="7" spans="2:18" s="6" customFormat="1" ht="15" customHeight="1">
      <c r="B7" s="22"/>
      <c r="D7" s="17" t="s">
        <v>16</v>
      </c>
      <c r="F7" s="15"/>
      <c r="M7" s="17" t="s">
        <v>17</v>
      </c>
      <c r="O7" s="15"/>
      <c r="R7" s="23"/>
    </row>
    <row r="8" spans="2:18" s="6" customFormat="1" ht="15" customHeight="1">
      <c r="B8" s="22"/>
      <c r="D8" s="17" t="s">
        <v>18</v>
      </c>
      <c r="F8" s="15" t="s">
        <v>19</v>
      </c>
      <c r="M8" s="17" t="s">
        <v>20</v>
      </c>
      <c r="O8" s="208" t="str">
        <f>'Rekapitulácia stavby'!$AN$8</f>
        <v>27.06.2014</v>
      </c>
      <c r="P8" s="151"/>
      <c r="R8" s="23"/>
    </row>
    <row r="9" spans="2:18" s="6" customFormat="1" ht="12" customHeight="1">
      <c r="B9" s="22"/>
      <c r="R9" s="23"/>
    </row>
    <row r="10" spans="2:18" s="6" customFormat="1" ht="15" customHeight="1">
      <c r="B10" s="22"/>
      <c r="D10" s="17" t="s">
        <v>22</v>
      </c>
      <c r="M10" s="17" t="s">
        <v>23</v>
      </c>
      <c r="O10" s="168"/>
      <c r="P10" s="151"/>
      <c r="R10" s="23"/>
    </row>
    <row r="11" spans="2:18" s="6" customFormat="1" ht="18.75" customHeight="1">
      <c r="B11" s="22"/>
      <c r="E11" s="15" t="s">
        <v>24</v>
      </c>
      <c r="M11" s="17" t="s">
        <v>25</v>
      </c>
      <c r="O11" s="168"/>
      <c r="P11" s="151"/>
      <c r="R11" s="23"/>
    </row>
    <row r="12" spans="2:18" s="6" customFormat="1" ht="7.5" customHeight="1">
      <c r="B12" s="22"/>
      <c r="R12" s="23"/>
    </row>
    <row r="13" spans="2:18" s="6" customFormat="1" ht="15" customHeight="1">
      <c r="B13" s="22"/>
      <c r="D13" s="17" t="s">
        <v>26</v>
      </c>
      <c r="M13" s="17" t="s">
        <v>23</v>
      </c>
      <c r="O13" s="207" t="str">
        <f>IF('Rekapitulácia stavby'!$AN$13="","",'Rekapitulácia stavby'!$AN$13)</f>
        <v>Vyplň údaj</v>
      </c>
      <c r="P13" s="151"/>
      <c r="R13" s="23"/>
    </row>
    <row r="14" spans="2:18" s="6" customFormat="1" ht="18.75" customHeight="1">
      <c r="B14" s="22"/>
      <c r="E14" s="207" t="str">
        <f>IF('Rekapitulácia stavby'!$E$14="","",'Rekapitulácia stavby'!$E$14)</f>
        <v>Vyplň údaj</v>
      </c>
      <c r="F14" s="151"/>
      <c r="G14" s="151"/>
      <c r="H14" s="151"/>
      <c r="I14" s="151"/>
      <c r="J14" s="151"/>
      <c r="K14" s="151"/>
      <c r="L14" s="151"/>
      <c r="M14" s="17" t="s">
        <v>25</v>
      </c>
      <c r="O14" s="207" t="str">
        <f>IF('Rekapitulácia stavby'!$AN$14="","",'Rekapitulácia stavby'!$AN$14)</f>
        <v>Vyplň údaj</v>
      </c>
      <c r="P14" s="151"/>
      <c r="R14" s="23"/>
    </row>
    <row r="15" spans="2:18" s="6" customFormat="1" ht="7.5" customHeight="1">
      <c r="B15" s="22"/>
      <c r="R15" s="23"/>
    </row>
    <row r="16" spans="2:18" s="6" customFormat="1" ht="15" customHeight="1">
      <c r="B16" s="22"/>
      <c r="D16" s="17" t="s">
        <v>28</v>
      </c>
      <c r="M16" s="17" t="s">
        <v>23</v>
      </c>
      <c r="O16" s="168"/>
      <c r="P16" s="151"/>
      <c r="R16" s="23"/>
    </row>
    <row r="17" spans="2:18" s="6" customFormat="1" ht="18.75" customHeight="1">
      <c r="B17" s="22"/>
      <c r="E17" s="15" t="s">
        <v>29</v>
      </c>
      <c r="M17" s="17" t="s">
        <v>25</v>
      </c>
      <c r="O17" s="168"/>
      <c r="P17" s="151"/>
      <c r="R17" s="23"/>
    </row>
    <row r="18" spans="2:18" s="6" customFormat="1" ht="7.5" customHeight="1">
      <c r="B18" s="22"/>
      <c r="R18" s="23"/>
    </row>
    <row r="19" spans="2:18" s="6" customFormat="1" ht="15" customHeight="1">
      <c r="B19" s="22"/>
      <c r="D19" s="17" t="s">
        <v>32</v>
      </c>
      <c r="M19" s="17" t="s">
        <v>23</v>
      </c>
      <c r="O19" s="168"/>
      <c r="P19" s="151"/>
      <c r="R19" s="23"/>
    </row>
    <row r="20" spans="2:18" s="6" customFormat="1" ht="18.75" customHeight="1">
      <c r="B20" s="22"/>
      <c r="E20" s="15" t="s">
        <v>33</v>
      </c>
      <c r="M20" s="17" t="s">
        <v>25</v>
      </c>
      <c r="O20" s="168"/>
      <c r="P20" s="151"/>
      <c r="R20" s="23"/>
    </row>
    <row r="21" spans="2:18" s="6" customFormat="1" ht="7.5" customHeight="1">
      <c r="B21" s="22"/>
      <c r="R21" s="23"/>
    </row>
    <row r="22" spans="2:18" s="6" customFormat="1" ht="7.5" customHeight="1">
      <c r="B22" s="22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R22" s="23"/>
    </row>
    <row r="23" spans="2:18" s="6" customFormat="1" ht="15" customHeight="1">
      <c r="B23" s="22"/>
      <c r="D23" s="89" t="s">
        <v>90</v>
      </c>
      <c r="M23" s="179">
        <f>$N$87</f>
        <v>0</v>
      </c>
      <c r="N23" s="151"/>
      <c r="O23" s="151"/>
      <c r="P23" s="151"/>
      <c r="R23" s="23"/>
    </row>
    <row r="24" spans="2:18" s="6" customFormat="1" ht="15" customHeight="1">
      <c r="B24" s="22"/>
      <c r="D24" s="21" t="s">
        <v>82</v>
      </c>
      <c r="M24" s="179">
        <f>$N$109</f>
        <v>0</v>
      </c>
      <c r="N24" s="151"/>
      <c r="O24" s="151"/>
      <c r="P24" s="151"/>
      <c r="R24" s="23"/>
    </row>
    <row r="25" spans="2:18" s="6" customFormat="1" ht="7.5" customHeight="1">
      <c r="B25" s="22"/>
      <c r="R25" s="23"/>
    </row>
    <row r="26" spans="2:18" s="6" customFormat="1" ht="26.25" customHeight="1">
      <c r="B26" s="22"/>
      <c r="D26" s="90" t="s">
        <v>36</v>
      </c>
      <c r="M26" s="206">
        <f>ROUND($M$23+$M$24,2)</f>
        <v>0</v>
      </c>
      <c r="N26" s="151"/>
      <c r="O26" s="151"/>
      <c r="P26" s="151"/>
      <c r="R26" s="23"/>
    </row>
    <row r="27" spans="2:18" s="6" customFormat="1" ht="7.5" customHeight="1">
      <c r="B27" s="22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R27" s="23"/>
    </row>
    <row r="28" spans="2:18" s="6" customFormat="1" ht="15" customHeight="1">
      <c r="B28" s="22"/>
      <c r="D28" s="27" t="s">
        <v>37</v>
      </c>
      <c r="E28" s="27" t="s">
        <v>38</v>
      </c>
      <c r="F28" s="28">
        <v>0.2</v>
      </c>
      <c r="G28" s="91" t="s">
        <v>39</v>
      </c>
      <c r="H28" s="205">
        <f>ROUND((((SUM($BE$109:$BE$116)+SUM($BE$133:$BE$270))+SUM($BE$272:$BE$276))),2)</f>
        <v>0</v>
      </c>
      <c r="I28" s="151"/>
      <c r="J28" s="151"/>
      <c r="M28" s="205">
        <f>ROUND((((SUM($BE$109:$BE$116)+SUM($BE$133:$BE$270))*$F$28)+SUM($BE$272:$BE$276)*$F$28),2)</f>
        <v>0</v>
      </c>
      <c r="N28" s="151"/>
      <c r="O28" s="151"/>
      <c r="P28" s="151"/>
      <c r="R28" s="23"/>
    </row>
    <row r="29" spans="2:18" s="6" customFormat="1" ht="15" customHeight="1">
      <c r="B29" s="22"/>
      <c r="E29" s="27" t="s">
        <v>40</v>
      </c>
      <c r="F29" s="28">
        <v>0.2</v>
      </c>
      <c r="G29" s="91" t="s">
        <v>39</v>
      </c>
      <c r="H29" s="205">
        <f>ROUND((((SUM($BF$109:$BF$116)+SUM($BF$133:$BF$270))+SUM($BF$272:$BF$276))),2)</f>
        <v>0</v>
      </c>
      <c r="I29" s="151"/>
      <c r="J29" s="151"/>
      <c r="M29" s="205">
        <f>ROUND((((SUM($BF$109:$BF$116)+SUM($BF$133:$BF$270))*$F$29)+SUM($BF$272:$BF$276)*$F$29),2)</f>
        <v>0</v>
      </c>
      <c r="N29" s="151"/>
      <c r="O29" s="151"/>
      <c r="P29" s="151"/>
      <c r="R29" s="23"/>
    </row>
    <row r="30" spans="2:18" s="6" customFormat="1" ht="15" customHeight="1" hidden="1">
      <c r="B30" s="22"/>
      <c r="E30" s="27" t="s">
        <v>41</v>
      </c>
      <c r="F30" s="28">
        <v>0.2</v>
      </c>
      <c r="G30" s="91" t="s">
        <v>39</v>
      </c>
      <c r="H30" s="205">
        <f>ROUND((((SUM($BG$109:$BG$116)+SUM($BG$133:$BG$270))+SUM($BG$272:$BG$276))),2)</f>
        <v>0</v>
      </c>
      <c r="I30" s="151"/>
      <c r="J30" s="151"/>
      <c r="M30" s="205">
        <v>0</v>
      </c>
      <c r="N30" s="151"/>
      <c r="O30" s="151"/>
      <c r="P30" s="151"/>
      <c r="R30" s="23"/>
    </row>
    <row r="31" spans="2:18" s="6" customFormat="1" ht="15" customHeight="1" hidden="1">
      <c r="B31" s="22"/>
      <c r="E31" s="27" t="s">
        <v>42</v>
      </c>
      <c r="F31" s="28">
        <v>0.2</v>
      </c>
      <c r="G31" s="91" t="s">
        <v>39</v>
      </c>
      <c r="H31" s="205">
        <f>ROUND((((SUM($BH$109:$BH$116)+SUM($BH$133:$BH$270))+SUM($BH$272:$BH$276))),2)</f>
        <v>0</v>
      </c>
      <c r="I31" s="151"/>
      <c r="J31" s="151"/>
      <c r="M31" s="205">
        <v>0</v>
      </c>
      <c r="N31" s="151"/>
      <c r="O31" s="151"/>
      <c r="P31" s="151"/>
      <c r="R31" s="23"/>
    </row>
    <row r="32" spans="2:18" s="6" customFormat="1" ht="15" customHeight="1" hidden="1">
      <c r="B32" s="22"/>
      <c r="E32" s="27" t="s">
        <v>43</v>
      </c>
      <c r="F32" s="28">
        <v>0</v>
      </c>
      <c r="G32" s="91" t="s">
        <v>39</v>
      </c>
      <c r="H32" s="205">
        <f>ROUND((((SUM($BI$109:$BI$116)+SUM($BI$133:$BI$270))+SUM($BI$272:$BI$276))),2)</f>
        <v>0</v>
      </c>
      <c r="I32" s="151"/>
      <c r="J32" s="151"/>
      <c r="M32" s="205">
        <v>0</v>
      </c>
      <c r="N32" s="151"/>
      <c r="O32" s="151"/>
      <c r="P32" s="151"/>
      <c r="R32" s="23"/>
    </row>
    <row r="33" spans="2:18" s="6" customFormat="1" ht="7.5" customHeight="1">
      <c r="B33" s="22"/>
      <c r="R33" s="23"/>
    </row>
    <row r="34" spans="2:18" s="6" customFormat="1" ht="26.25" customHeight="1">
      <c r="B34" s="22"/>
      <c r="C34" s="31"/>
      <c r="D34" s="32" t="s">
        <v>44</v>
      </c>
      <c r="E34" s="33"/>
      <c r="F34" s="33"/>
      <c r="G34" s="92" t="s">
        <v>45</v>
      </c>
      <c r="H34" s="34" t="s">
        <v>46</v>
      </c>
      <c r="I34" s="33"/>
      <c r="J34" s="33"/>
      <c r="K34" s="33"/>
      <c r="L34" s="165">
        <f>ROUND(SUM($M$26:$M$32),2)</f>
        <v>0</v>
      </c>
      <c r="M34" s="157"/>
      <c r="N34" s="157"/>
      <c r="O34" s="157"/>
      <c r="P34" s="159"/>
      <c r="Q34" s="31"/>
      <c r="R34" s="23"/>
    </row>
    <row r="35" spans="2:18" s="6" customFormat="1" ht="15" customHeight="1">
      <c r="B35" s="22"/>
      <c r="R35" s="23"/>
    </row>
    <row r="36" spans="2:18" s="6" customFormat="1" ht="15" customHeight="1">
      <c r="B36" s="22"/>
      <c r="R36" s="23"/>
    </row>
    <row r="37" spans="2:18" s="2" customFormat="1" ht="14.25" customHeight="1">
      <c r="B37" s="10"/>
      <c r="R37" s="11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2"/>
      <c r="D50" s="35" t="s">
        <v>47</v>
      </c>
      <c r="E50" s="36"/>
      <c r="F50" s="36"/>
      <c r="G50" s="36"/>
      <c r="H50" s="37"/>
      <c r="J50" s="35" t="s">
        <v>48</v>
      </c>
      <c r="K50" s="36"/>
      <c r="L50" s="36"/>
      <c r="M50" s="36"/>
      <c r="N50" s="36"/>
      <c r="O50" s="36"/>
      <c r="P50" s="37"/>
      <c r="R50" s="23"/>
    </row>
    <row r="51" spans="2:18" s="2" customFormat="1" ht="14.25" customHeight="1">
      <c r="B51" s="10"/>
      <c r="D51" s="38"/>
      <c r="H51" s="39"/>
      <c r="J51" s="38"/>
      <c r="P51" s="39"/>
      <c r="R51" s="11"/>
    </row>
    <row r="52" spans="2:18" s="2" customFormat="1" ht="14.25" customHeight="1">
      <c r="B52" s="10"/>
      <c r="D52" s="38"/>
      <c r="H52" s="39"/>
      <c r="J52" s="38"/>
      <c r="P52" s="39"/>
      <c r="R52" s="11"/>
    </row>
    <row r="53" spans="2:18" s="2" customFormat="1" ht="14.25" customHeight="1">
      <c r="B53" s="10"/>
      <c r="D53" s="38"/>
      <c r="H53" s="39"/>
      <c r="J53" s="38"/>
      <c r="P53" s="39"/>
      <c r="R53" s="11"/>
    </row>
    <row r="54" spans="2:18" s="2" customFormat="1" ht="14.25" customHeight="1">
      <c r="B54" s="10"/>
      <c r="D54" s="38"/>
      <c r="H54" s="39"/>
      <c r="J54" s="38"/>
      <c r="P54" s="39"/>
      <c r="R54" s="11"/>
    </row>
    <row r="55" spans="2:18" s="2" customFormat="1" ht="14.25" customHeight="1">
      <c r="B55" s="10"/>
      <c r="D55" s="38"/>
      <c r="H55" s="39"/>
      <c r="J55" s="38"/>
      <c r="P55" s="39"/>
      <c r="R55" s="11"/>
    </row>
    <row r="56" spans="2:18" s="2" customFormat="1" ht="14.25" customHeight="1">
      <c r="B56" s="10"/>
      <c r="D56" s="38"/>
      <c r="H56" s="39"/>
      <c r="J56" s="38"/>
      <c r="P56" s="39"/>
      <c r="R56" s="11"/>
    </row>
    <row r="57" spans="2:18" s="2" customFormat="1" ht="14.25" customHeight="1">
      <c r="B57" s="10"/>
      <c r="D57" s="38"/>
      <c r="H57" s="39"/>
      <c r="J57" s="38"/>
      <c r="P57" s="39"/>
      <c r="R57" s="11"/>
    </row>
    <row r="58" spans="2:18" s="2" customFormat="1" ht="14.25" customHeight="1">
      <c r="B58" s="10"/>
      <c r="D58" s="38"/>
      <c r="H58" s="39"/>
      <c r="J58" s="38"/>
      <c r="P58" s="39"/>
      <c r="R58" s="11"/>
    </row>
    <row r="59" spans="2:18" s="6" customFormat="1" ht="15.75" customHeight="1">
      <c r="B59" s="22"/>
      <c r="D59" s="40" t="s">
        <v>49</v>
      </c>
      <c r="E59" s="41"/>
      <c r="F59" s="41"/>
      <c r="G59" s="42" t="s">
        <v>50</v>
      </c>
      <c r="H59" s="43"/>
      <c r="J59" s="40" t="s">
        <v>49</v>
      </c>
      <c r="K59" s="41"/>
      <c r="L59" s="41"/>
      <c r="M59" s="41"/>
      <c r="N59" s="42" t="s">
        <v>50</v>
      </c>
      <c r="O59" s="41"/>
      <c r="P59" s="43"/>
      <c r="R59" s="23"/>
    </row>
    <row r="60" spans="2:18" s="2" customFormat="1" ht="14.25" customHeight="1">
      <c r="B60" s="10"/>
      <c r="R60" s="11"/>
    </row>
    <row r="61" spans="2:18" s="6" customFormat="1" ht="15.75" customHeight="1">
      <c r="B61" s="22"/>
      <c r="D61" s="35" t="s">
        <v>51</v>
      </c>
      <c r="E61" s="36"/>
      <c r="F61" s="36"/>
      <c r="G61" s="36"/>
      <c r="H61" s="37"/>
      <c r="J61" s="35" t="s">
        <v>52</v>
      </c>
      <c r="K61" s="36"/>
      <c r="L61" s="36"/>
      <c r="M61" s="36"/>
      <c r="N61" s="36"/>
      <c r="O61" s="36"/>
      <c r="P61" s="37"/>
      <c r="R61" s="23"/>
    </row>
    <row r="62" spans="2:18" s="2" customFormat="1" ht="14.25" customHeight="1">
      <c r="B62" s="10"/>
      <c r="D62" s="38"/>
      <c r="H62" s="39"/>
      <c r="J62" s="38"/>
      <c r="P62" s="39"/>
      <c r="R62" s="11"/>
    </row>
    <row r="63" spans="2:18" s="2" customFormat="1" ht="14.25" customHeight="1">
      <c r="B63" s="10"/>
      <c r="D63" s="38"/>
      <c r="H63" s="39"/>
      <c r="J63" s="38"/>
      <c r="P63" s="39"/>
      <c r="R63" s="11"/>
    </row>
    <row r="64" spans="2:18" s="2" customFormat="1" ht="14.25" customHeight="1">
      <c r="B64" s="10"/>
      <c r="D64" s="38"/>
      <c r="H64" s="39"/>
      <c r="J64" s="38"/>
      <c r="P64" s="39"/>
      <c r="R64" s="11"/>
    </row>
    <row r="65" spans="2:18" s="2" customFormat="1" ht="14.25" customHeight="1">
      <c r="B65" s="10"/>
      <c r="D65" s="38"/>
      <c r="H65" s="39"/>
      <c r="J65" s="38"/>
      <c r="P65" s="39"/>
      <c r="R65" s="11"/>
    </row>
    <row r="66" spans="2:18" s="2" customFormat="1" ht="14.25" customHeight="1">
      <c r="B66" s="10"/>
      <c r="D66" s="38"/>
      <c r="H66" s="39"/>
      <c r="J66" s="38"/>
      <c r="P66" s="39"/>
      <c r="R66" s="11"/>
    </row>
    <row r="67" spans="2:18" s="2" customFormat="1" ht="14.25" customHeight="1">
      <c r="B67" s="10"/>
      <c r="D67" s="38"/>
      <c r="H67" s="39"/>
      <c r="J67" s="38"/>
      <c r="P67" s="39"/>
      <c r="R67" s="11"/>
    </row>
    <row r="68" spans="2:18" s="2" customFormat="1" ht="14.25" customHeight="1">
      <c r="B68" s="10"/>
      <c r="D68" s="38"/>
      <c r="H68" s="39"/>
      <c r="J68" s="38"/>
      <c r="P68" s="39"/>
      <c r="R68" s="11"/>
    </row>
    <row r="69" spans="2:18" s="2" customFormat="1" ht="14.25" customHeight="1">
      <c r="B69" s="10"/>
      <c r="D69" s="38"/>
      <c r="H69" s="39"/>
      <c r="J69" s="38"/>
      <c r="P69" s="39"/>
      <c r="R69" s="11"/>
    </row>
    <row r="70" spans="2:18" s="6" customFormat="1" ht="15.75" customHeight="1">
      <c r="B70" s="22"/>
      <c r="D70" s="40" t="s">
        <v>49</v>
      </c>
      <c r="E70" s="41"/>
      <c r="F70" s="41"/>
      <c r="G70" s="42" t="s">
        <v>50</v>
      </c>
      <c r="H70" s="43"/>
      <c r="J70" s="40" t="s">
        <v>49</v>
      </c>
      <c r="K70" s="41"/>
      <c r="L70" s="41"/>
      <c r="M70" s="41"/>
      <c r="N70" s="42" t="s">
        <v>50</v>
      </c>
      <c r="O70" s="41"/>
      <c r="P70" s="43"/>
      <c r="R70" s="23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5" spans="2:18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6" customFormat="1" ht="37.5" customHeight="1">
      <c r="B76" s="22"/>
      <c r="C76" s="166" t="s">
        <v>91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23"/>
    </row>
    <row r="77" spans="2:18" s="6" customFormat="1" ht="7.5" customHeight="1">
      <c r="B77" s="22"/>
      <c r="R77" s="23"/>
    </row>
    <row r="78" spans="2:18" s="6" customFormat="1" ht="37.5" customHeight="1">
      <c r="B78" s="22"/>
      <c r="C78" s="52" t="s">
        <v>14</v>
      </c>
      <c r="F78" s="167" t="str">
        <f>$F$6</f>
        <v>SO 110  Zateplenie viacúčelovej sály</v>
      </c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R78" s="23"/>
    </row>
    <row r="79" spans="2:18" s="6" customFormat="1" ht="7.5" customHeight="1">
      <c r="B79" s="22"/>
      <c r="R79" s="23"/>
    </row>
    <row r="80" spans="2:18" s="6" customFormat="1" ht="18.75" customHeight="1">
      <c r="B80" s="22"/>
      <c r="C80" s="17" t="s">
        <v>18</v>
      </c>
      <c r="F80" s="15" t="str">
        <f>$F$8</f>
        <v>Kanianka</v>
      </c>
      <c r="K80" s="17" t="s">
        <v>20</v>
      </c>
      <c r="M80" s="201" t="str">
        <f>IF($O$8="","",$O$8)</f>
        <v>27.06.2014</v>
      </c>
      <c r="N80" s="151"/>
      <c r="O80" s="151"/>
      <c r="P80" s="151"/>
      <c r="R80" s="23"/>
    </row>
    <row r="81" spans="2:18" s="6" customFormat="1" ht="7.5" customHeight="1">
      <c r="B81" s="22"/>
      <c r="R81" s="23"/>
    </row>
    <row r="82" spans="2:18" s="6" customFormat="1" ht="15.75" customHeight="1">
      <c r="B82" s="22"/>
      <c r="C82" s="17" t="s">
        <v>22</v>
      </c>
      <c r="F82" s="15" t="str">
        <f>$E$11</f>
        <v>Obec Kanianka,ulica SNP 583/1, 972 17 Kanianka</v>
      </c>
      <c r="K82" s="17" t="s">
        <v>28</v>
      </c>
      <c r="M82" s="168" t="str">
        <f>$E$17</f>
        <v>Ing. Ingrid Blahová</v>
      </c>
      <c r="N82" s="151"/>
      <c r="O82" s="151"/>
      <c r="P82" s="151"/>
      <c r="Q82" s="151"/>
      <c r="R82" s="23"/>
    </row>
    <row r="83" spans="2:18" s="6" customFormat="1" ht="15" customHeight="1">
      <c r="B83" s="22"/>
      <c r="C83" s="17" t="s">
        <v>26</v>
      </c>
      <c r="F83" s="15" t="str">
        <f>IF($E$14="","",$E$14)</f>
        <v>Vyplň údaj</v>
      </c>
      <c r="K83" s="17" t="s">
        <v>32</v>
      </c>
      <c r="M83" s="168" t="str">
        <f>$E$20</f>
        <v>I.Mokrý</v>
      </c>
      <c r="N83" s="151"/>
      <c r="O83" s="151"/>
      <c r="P83" s="151"/>
      <c r="Q83" s="151"/>
      <c r="R83" s="23"/>
    </row>
    <row r="84" spans="2:18" s="6" customFormat="1" ht="11.25" customHeight="1">
      <c r="B84" s="22"/>
      <c r="R84" s="23"/>
    </row>
    <row r="85" spans="2:18" s="6" customFormat="1" ht="30" customHeight="1">
      <c r="B85" s="22"/>
      <c r="C85" s="204" t="s">
        <v>92</v>
      </c>
      <c r="D85" s="147"/>
      <c r="E85" s="147"/>
      <c r="F85" s="147"/>
      <c r="G85" s="147"/>
      <c r="H85" s="31"/>
      <c r="I85" s="31"/>
      <c r="J85" s="31"/>
      <c r="K85" s="31"/>
      <c r="L85" s="31"/>
      <c r="M85" s="31"/>
      <c r="N85" s="204" t="s">
        <v>93</v>
      </c>
      <c r="O85" s="151"/>
      <c r="P85" s="151"/>
      <c r="Q85" s="151"/>
      <c r="R85" s="23"/>
    </row>
    <row r="86" spans="2:18" s="6" customFormat="1" ht="11.25" customHeight="1">
      <c r="B86" s="22"/>
      <c r="R86" s="23"/>
    </row>
    <row r="87" spans="2:47" s="6" customFormat="1" ht="30" customHeight="1">
      <c r="B87" s="22"/>
      <c r="C87" s="64" t="s">
        <v>94</v>
      </c>
      <c r="N87" s="154">
        <f>ROUND($N$133,2)</f>
        <v>0</v>
      </c>
      <c r="O87" s="151"/>
      <c r="P87" s="151"/>
      <c r="Q87" s="151"/>
      <c r="R87" s="23"/>
      <c r="AU87" s="6" t="s">
        <v>95</v>
      </c>
    </row>
    <row r="88" spans="2:18" s="93" customFormat="1" ht="25.5" customHeight="1">
      <c r="B88" s="94"/>
      <c r="D88" s="95" t="s">
        <v>96</v>
      </c>
      <c r="N88" s="203">
        <f>ROUND($N$134,2)</f>
        <v>0</v>
      </c>
      <c r="O88" s="202"/>
      <c r="P88" s="202"/>
      <c r="Q88" s="202"/>
      <c r="R88" s="96"/>
    </row>
    <row r="89" spans="2:18" s="89" customFormat="1" ht="21" customHeight="1">
      <c r="B89" s="97"/>
      <c r="D89" s="77" t="s">
        <v>97</v>
      </c>
      <c r="N89" s="153">
        <f>ROUND($N$135,2)</f>
        <v>0</v>
      </c>
      <c r="O89" s="202"/>
      <c r="P89" s="202"/>
      <c r="Q89" s="202"/>
      <c r="R89" s="98"/>
    </row>
    <row r="90" spans="2:18" s="89" customFormat="1" ht="21" customHeight="1">
      <c r="B90" s="97"/>
      <c r="D90" s="77" t="s">
        <v>98</v>
      </c>
      <c r="N90" s="153">
        <f>ROUND($N$140,2)</f>
        <v>0</v>
      </c>
      <c r="O90" s="202"/>
      <c r="P90" s="202"/>
      <c r="Q90" s="202"/>
      <c r="R90" s="98"/>
    </row>
    <row r="91" spans="2:18" s="89" customFormat="1" ht="21" customHeight="1">
      <c r="B91" s="97"/>
      <c r="D91" s="77" t="s">
        <v>99</v>
      </c>
      <c r="N91" s="153">
        <f>ROUND($N$145,2)</f>
        <v>0</v>
      </c>
      <c r="O91" s="202"/>
      <c r="P91" s="202"/>
      <c r="Q91" s="202"/>
      <c r="R91" s="98"/>
    </row>
    <row r="92" spans="2:18" s="89" customFormat="1" ht="21" customHeight="1">
      <c r="B92" s="97"/>
      <c r="D92" s="77" t="s">
        <v>100</v>
      </c>
      <c r="N92" s="153">
        <f>ROUND($N$153,2)</f>
        <v>0</v>
      </c>
      <c r="O92" s="202"/>
      <c r="P92" s="202"/>
      <c r="Q92" s="202"/>
      <c r="R92" s="98"/>
    </row>
    <row r="93" spans="2:18" s="89" customFormat="1" ht="21" customHeight="1">
      <c r="B93" s="97"/>
      <c r="D93" s="77" t="s">
        <v>101</v>
      </c>
      <c r="N93" s="153">
        <f>ROUND($N$172,2)</f>
        <v>0</v>
      </c>
      <c r="O93" s="202"/>
      <c r="P93" s="202"/>
      <c r="Q93" s="202"/>
      <c r="R93" s="98"/>
    </row>
    <row r="94" spans="2:18" s="93" customFormat="1" ht="25.5" customHeight="1">
      <c r="B94" s="94"/>
      <c r="D94" s="95" t="s">
        <v>102</v>
      </c>
      <c r="N94" s="203">
        <f>ROUND($N$174,2)</f>
        <v>0</v>
      </c>
      <c r="O94" s="202"/>
      <c r="P94" s="202"/>
      <c r="Q94" s="202"/>
      <c r="R94" s="96"/>
    </row>
    <row r="95" spans="2:18" s="89" customFormat="1" ht="21" customHeight="1">
      <c r="B95" s="97"/>
      <c r="D95" s="77" t="s">
        <v>103</v>
      </c>
      <c r="N95" s="153">
        <f>ROUND($N$175,2)</f>
        <v>0</v>
      </c>
      <c r="O95" s="202"/>
      <c r="P95" s="202"/>
      <c r="Q95" s="202"/>
      <c r="R95" s="98"/>
    </row>
    <row r="96" spans="2:18" s="89" customFormat="1" ht="21" customHeight="1">
      <c r="B96" s="97"/>
      <c r="D96" s="77" t="s">
        <v>104</v>
      </c>
      <c r="N96" s="153">
        <f>ROUND($N$182,2)</f>
        <v>0</v>
      </c>
      <c r="O96" s="202"/>
      <c r="P96" s="202"/>
      <c r="Q96" s="202"/>
      <c r="R96" s="98"/>
    </row>
    <row r="97" spans="2:18" s="89" customFormat="1" ht="21" customHeight="1">
      <c r="B97" s="97"/>
      <c r="D97" s="77" t="s">
        <v>105</v>
      </c>
      <c r="N97" s="153">
        <f>ROUND($N$191,2)</f>
        <v>0</v>
      </c>
      <c r="O97" s="202"/>
      <c r="P97" s="202"/>
      <c r="Q97" s="202"/>
      <c r="R97" s="98"/>
    </row>
    <row r="98" spans="2:18" s="89" customFormat="1" ht="21" customHeight="1">
      <c r="B98" s="97"/>
      <c r="D98" s="77" t="s">
        <v>106</v>
      </c>
      <c r="N98" s="153">
        <f>ROUND($N$201,2)</f>
        <v>0</v>
      </c>
      <c r="O98" s="202"/>
      <c r="P98" s="202"/>
      <c r="Q98" s="202"/>
      <c r="R98" s="98"/>
    </row>
    <row r="99" spans="2:18" s="89" customFormat="1" ht="21" customHeight="1">
      <c r="B99" s="97"/>
      <c r="D99" s="77" t="s">
        <v>107</v>
      </c>
      <c r="N99" s="153">
        <f>ROUND($N$251,2)</f>
        <v>0</v>
      </c>
      <c r="O99" s="202"/>
      <c r="P99" s="202"/>
      <c r="Q99" s="202"/>
      <c r="R99" s="98"/>
    </row>
    <row r="100" spans="2:18" s="89" customFormat="1" ht="21" customHeight="1">
      <c r="B100" s="97"/>
      <c r="D100" s="77" t="s">
        <v>108</v>
      </c>
      <c r="N100" s="153">
        <f>ROUND($N$254,2)</f>
        <v>0</v>
      </c>
      <c r="O100" s="202"/>
      <c r="P100" s="202"/>
      <c r="Q100" s="202"/>
      <c r="R100" s="98"/>
    </row>
    <row r="101" spans="2:18" s="89" customFormat="1" ht="21" customHeight="1">
      <c r="B101" s="97"/>
      <c r="D101" s="77" t="s">
        <v>109</v>
      </c>
      <c r="N101" s="153">
        <f>ROUND($N$257,2)</f>
        <v>0</v>
      </c>
      <c r="O101" s="202"/>
      <c r="P101" s="202"/>
      <c r="Q101" s="202"/>
      <c r="R101" s="98"/>
    </row>
    <row r="102" spans="2:18" s="89" customFormat="1" ht="21" customHeight="1">
      <c r="B102" s="97"/>
      <c r="D102" s="77" t="s">
        <v>110</v>
      </c>
      <c r="N102" s="153">
        <f>ROUND($N$262,2)</f>
        <v>0</v>
      </c>
      <c r="O102" s="202"/>
      <c r="P102" s="202"/>
      <c r="Q102" s="202"/>
      <c r="R102" s="98"/>
    </row>
    <row r="103" spans="2:18" s="93" customFormat="1" ht="25.5" customHeight="1">
      <c r="B103" s="94"/>
      <c r="D103" s="95" t="s">
        <v>111</v>
      </c>
      <c r="N103" s="203">
        <f>ROUND($N$264,2)</f>
        <v>0</v>
      </c>
      <c r="O103" s="202"/>
      <c r="P103" s="202"/>
      <c r="Q103" s="202"/>
      <c r="R103" s="96"/>
    </row>
    <row r="104" spans="2:18" s="89" customFormat="1" ht="21" customHeight="1">
      <c r="B104" s="97"/>
      <c r="D104" s="77" t="s">
        <v>112</v>
      </c>
      <c r="N104" s="153">
        <f>ROUND($N$265,2)</f>
        <v>0</v>
      </c>
      <c r="O104" s="202"/>
      <c r="P104" s="202"/>
      <c r="Q104" s="202"/>
      <c r="R104" s="98"/>
    </row>
    <row r="105" spans="2:18" s="89" customFormat="1" ht="21" customHeight="1">
      <c r="B105" s="97"/>
      <c r="D105" s="77" t="s">
        <v>113</v>
      </c>
      <c r="N105" s="153">
        <f>ROUND($N$267,2)</f>
        <v>0</v>
      </c>
      <c r="O105" s="202"/>
      <c r="P105" s="202"/>
      <c r="Q105" s="202"/>
      <c r="R105" s="98"/>
    </row>
    <row r="106" spans="2:18" s="93" customFormat="1" ht="25.5" customHeight="1">
      <c r="B106" s="94"/>
      <c r="D106" s="95" t="s">
        <v>114</v>
      </c>
      <c r="N106" s="203">
        <f>ROUND($N$269,2)</f>
        <v>0</v>
      </c>
      <c r="O106" s="202"/>
      <c r="P106" s="202"/>
      <c r="Q106" s="202"/>
      <c r="R106" s="96"/>
    </row>
    <row r="107" spans="2:18" s="93" customFormat="1" ht="22.5" customHeight="1">
      <c r="B107" s="94"/>
      <c r="D107" s="95" t="s">
        <v>115</v>
      </c>
      <c r="N107" s="182">
        <f>$N$271</f>
        <v>0</v>
      </c>
      <c r="O107" s="202"/>
      <c r="P107" s="202"/>
      <c r="Q107" s="202"/>
      <c r="R107" s="96"/>
    </row>
    <row r="108" spans="2:18" s="6" customFormat="1" ht="22.5" customHeight="1">
      <c r="B108" s="22"/>
      <c r="R108" s="23"/>
    </row>
    <row r="109" spans="2:21" s="6" customFormat="1" ht="30" customHeight="1">
      <c r="B109" s="22"/>
      <c r="C109" s="64" t="s">
        <v>116</v>
      </c>
      <c r="N109" s="154">
        <f>ROUND($N$110+$N$111+$N$112+$N$113+$N$114+$N$115,2)</f>
        <v>0</v>
      </c>
      <c r="O109" s="151"/>
      <c r="P109" s="151"/>
      <c r="Q109" s="151"/>
      <c r="R109" s="23"/>
      <c r="T109" s="99"/>
      <c r="U109" s="100" t="s">
        <v>37</v>
      </c>
    </row>
    <row r="110" spans="2:62" s="6" customFormat="1" ht="18.75" customHeight="1">
      <c r="B110" s="22"/>
      <c r="D110" s="150" t="s">
        <v>117</v>
      </c>
      <c r="E110" s="151"/>
      <c r="F110" s="151"/>
      <c r="G110" s="151"/>
      <c r="H110" s="151"/>
      <c r="N110" s="152">
        <f>ROUND($N$87*$T$110,2)</f>
        <v>0</v>
      </c>
      <c r="O110" s="151"/>
      <c r="P110" s="151"/>
      <c r="Q110" s="151"/>
      <c r="R110" s="23"/>
      <c r="T110" s="101"/>
      <c r="U110" s="102" t="s">
        <v>40</v>
      </c>
      <c r="AY110" s="6" t="s">
        <v>118</v>
      </c>
      <c r="BE110" s="81">
        <f>IF($U$110="základná",$N$110,0)</f>
        <v>0</v>
      </c>
      <c r="BF110" s="81">
        <f>IF($U$110="znížená",$N$110,0)</f>
        <v>0</v>
      </c>
      <c r="BG110" s="81">
        <f>IF($U$110="zákl. prenesená",$N$110,0)</f>
        <v>0</v>
      </c>
      <c r="BH110" s="81">
        <f>IF($U$110="zníž. prenesená",$N$110,0)</f>
        <v>0</v>
      </c>
      <c r="BI110" s="81">
        <f>IF($U$110="nulová",$N$110,0)</f>
        <v>0</v>
      </c>
      <c r="BJ110" s="6" t="s">
        <v>119</v>
      </c>
    </row>
    <row r="111" spans="2:62" s="6" customFormat="1" ht="18.75" customHeight="1">
      <c r="B111" s="22"/>
      <c r="D111" s="150" t="s">
        <v>120</v>
      </c>
      <c r="E111" s="151"/>
      <c r="F111" s="151"/>
      <c r="G111" s="151"/>
      <c r="H111" s="151"/>
      <c r="N111" s="152">
        <f>ROUND($N$87*$T$111,2)</f>
        <v>0</v>
      </c>
      <c r="O111" s="151"/>
      <c r="P111" s="151"/>
      <c r="Q111" s="151"/>
      <c r="R111" s="23"/>
      <c r="T111" s="101"/>
      <c r="U111" s="102" t="s">
        <v>40</v>
      </c>
      <c r="AY111" s="6" t="s">
        <v>118</v>
      </c>
      <c r="BE111" s="81">
        <f>IF($U$111="základná",$N$111,0)</f>
        <v>0</v>
      </c>
      <c r="BF111" s="81">
        <f>IF($U$111="znížená",$N$111,0)</f>
        <v>0</v>
      </c>
      <c r="BG111" s="81">
        <f>IF($U$111="zákl. prenesená",$N$111,0)</f>
        <v>0</v>
      </c>
      <c r="BH111" s="81">
        <f>IF($U$111="zníž. prenesená",$N$111,0)</f>
        <v>0</v>
      </c>
      <c r="BI111" s="81">
        <f>IF($U$111="nulová",$N$111,0)</f>
        <v>0</v>
      </c>
      <c r="BJ111" s="6" t="s">
        <v>119</v>
      </c>
    </row>
    <row r="112" spans="2:62" s="6" customFormat="1" ht="18.75" customHeight="1">
      <c r="B112" s="22"/>
      <c r="D112" s="150" t="s">
        <v>121</v>
      </c>
      <c r="E112" s="151"/>
      <c r="F112" s="151"/>
      <c r="G112" s="151"/>
      <c r="H112" s="151"/>
      <c r="N112" s="152">
        <f>ROUND($N$87*$T$112,2)</f>
        <v>0</v>
      </c>
      <c r="O112" s="151"/>
      <c r="P112" s="151"/>
      <c r="Q112" s="151"/>
      <c r="R112" s="23"/>
      <c r="T112" s="101"/>
      <c r="U112" s="102" t="s">
        <v>40</v>
      </c>
      <c r="AY112" s="6" t="s">
        <v>118</v>
      </c>
      <c r="BE112" s="81">
        <f>IF($U$112="základná",$N$112,0)</f>
        <v>0</v>
      </c>
      <c r="BF112" s="81">
        <f>IF($U$112="znížená",$N$112,0)</f>
        <v>0</v>
      </c>
      <c r="BG112" s="81">
        <f>IF($U$112="zákl. prenesená",$N$112,0)</f>
        <v>0</v>
      </c>
      <c r="BH112" s="81">
        <f>IF($U$112="zníž. prenesená",$N$112,0)</f>
        <v>0</v>
      </c>
      <c r="BI112" s="81">
        <f>IF($U$112="nulová",$N$112,0)</f>
        <v>0</v>
      </c>
      <c r="BJ112" s="6" t="s">
        <v>119</v>
      </c>
    </row>
    <row r="113" spans="2:62" s="6" customFormat="1" ht="18.75" customHeight="1">
      <c r="B113" s="22"/>
      <c r="D113" s="150" t="s">
        <v>122</v>
      </c>
      <c r="E113" s="151"/>
      <c r="F113" s="151"/>
      <c r="G113" s="151"/>
      <c r="H113" s="151"/>
      <c r="N113" s="152">
        <f>ROUND($N$87*$T$113,2)</f>
        <v>0</v>
      </c>
      <c r="O113" s="151"/>
      <c r="P113" s="151"/>
      <c r="Q113" s="151"/>
      <c r="R113" s="23"/>
      <c r="T113" s="101"/>
      <c r="U113" s="102" t="s">
        <v>40</v>
      </c>
      <c r="AY113" s="6" t="s">
        <v>118</v>
      </c>
      <c r="BE113" s="81">
        <f>IF($U$113="základná",$N$113,0)</f>
        <v>0</v>
      </c>
      <c r="BF113" s="81">
        <f>IF($U$113="znížená",$N$113,0)</f>
        <v>0</v>
      </c>
      <c r="BG113" s="81">
        <f>IF($U$113="zákl. prenesená",$N$113,0)</f>
        <v>0</v>
      </c>
      <c r="BH113" s="81">
        <f>IF($U$113="zníž. prenesená",$N$113,0)</f>
        <v>0</v>
      </c>
      <c r="BI113" s="81">
        <f>IF($U$113="nulová",$N$113,0)</f>
        <v>0</v>
      </c>
      <c r="BJ113" s="6" t="s">
        <v>119</v>
      </c>
    </row>
    <row r="114" spans="2:62" s="6" customFormat="1" ht="18.75" customHeight="1">
      <c r="B114" s="22"/>
      <c r="D114" s="150" t="s">
        <v>123</v>
      </c>
      <c r="E114" s="151"/>
      <c r="F114" s="151"/>
      <c r="G114" s="151"/>
      <c r="H114" s="151"/>
      <c r="N114" s="152">
        <f>ROUND($N$87*$T$114,2)</f>
        <v>0</v>
      </c>
      <c r="O114" s="151"/>
      <c r="P114" s="151"/>
      <c r="Q114" s="151"/>
      <c r="R114" s="23"/>
      <c r="T114" s="101"/>
      <c r="U114" s="102" t="s">
        <v>40</v>
      </c>
      <c r="AY114" s="6" t="s">
        <v>118</v>
      </c>
      <c r="BE114" s="81">
        <f>IF($U$114="základná",$N$114,0)</f>
        <v>0</v>
      </c>
      <c r="BF114" s="81">
        <f>IF($U$114="znížená",$N$114,0)</f>
        <v>0</v>
      </c>
      <c r="BG114" s="81">
        <f>IF($U$114="zákl. prenesená",$N$114,0)</f>
        <v>0</v>
      </c>
      <c r="BH114" s="81">
        <f>IF($U$114="zníž. prenesená",$N$114,0)</f>
        <v>0</v>
      </c>
      <c r="BI114" s="81">
        <f>IF($U$114="nulová",$N$114,0)</f>
        <v>0</v>
      </c>
      <c r="BJ114" s="6" t="s">
        <v>119</v>
      </c>
    </row>
    <row r="115" spans="2:62" s="6" customFormat="1" ht="18.75" customHeight="1">
      <c r="B115" s="22"/>
      <c r="D115" s="77" t="s">
        <v>124</v>
      </c>
      <c r="N115" s="152">
        <f>ROUND($N$87*$T$115,2)</f>
        <v>0</v>
      </c>
      <c r="O115" s="151"/>
      <c r="P115" s="151"/>
      <c r="Q115" s="151"/>
      <c r="R115" s="23"/>
      <c r="T115" s="103"/>
      <c r="U115" s="104" t="s">
        <v>40</v>
      </c>
      <c r="AY115" s="6" t="s">
        <v>125</v>
      </c>
      <c r="BE115" s="81">
        <f>IF($U$115="základná",$N$115,0)</f>
        <v>0</v>
      </c>
      <c r="BF115" s="81">
        <f>IF($U$115="znížená",$N$115,0)</f>
        <v>0</v>
      </c>
      <c r="BG115" s="81">
        <f>IF($U$115="zákl. prenesená",$N$115,0)</f>
        <v>0</v>
      </c>
      <c r="BH115" s="81">
        <f>IF($U$115="zníž. prenesená",$N$115,0)</f>
        <v>0</v>
      </c>
      <c r="BI115" s="81">
        <f>IF($U$115="nulová",$N$115,0)</f>
        <v>0</v>
      </c>
      <c r="BJ115" s="6" t="s">
        <v>119</v>
      </c>
    </row>
    <row r="116" spans="2:18" s="6" customFormat="1" ht="14.25" customHeight="1">
      <c r="B116" s="22"/>
      <c r="R116" s="23"/>
    </row>
    <row r="117" spans="2:18" s="6" customFormat="1" ht="30" customHeight="1">
      <c r="B117" s="22"/>
      <c r="C117" s="88" t="s">
        <v>87</v>
      </c>
      <c r="D117" s="31"/>
      <c r="E117" s="31"/>
      <c r="F117" s="31"/>
      <c r="G117" s="31"/>
      <c r="H117" s="31"/>
      <c r="I117" s="31"/>
      <c r="J117" s="31"/>
      <c r="K117" s="31"/>
      <c r="L117" s="146">
        <f>ROUND(SUM($N$87+$N$109),2)</f>
        <v>0</v>
      </c>
      <c r="M117" s="147"/>
      <c r="N117" s="147"/>
      <c r="O117" s="147"/>
      <c r="P117" s="147"/>
      <c r="Q117" s="147"/>
      <c r="R117" s="23"/>
    </row>
    <row r="118" spans="2:18" s="6" customFormat="1" ht="7.5" customHeight="1"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6"/>
    </row>
    <row r="122" spans="2:18" s="6" customFormat="1" ht="7.5" customHeight="1">
      <c r="B122" s="47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9"/>
    </row>
    <row r="123" spans="2:18" s="6" customFormat="1" ht="37.5" customHeight="1">
      <c r="B123" s="22"/>
      <c r="C123" s="166" t="s">
        <v>126</v>
      </c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23"/>
    </row>
    <row r="124" spans="2:18" s="6" customFormat="1" ht="7.5" customHeight="1">
      <c r="B124" s="22"/>
      <c r="R124" s="23"/>
    </row>
    <row r="125" spans="2:18" s="6" customFormat="1" ht="37.5" customHeight="1">
      <c r="B125" s="22"/>
      <c r="C125" s="52" t="s">
        <v>14</v>
      </c>
      <c r="F125" s="167" t="str">
        <f>$F$6</f>
        <v>SO 110  Zateplenie viacúčelovej sály</v>
      </c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R125" s="23"/>
    </row>
    <row r="126" spans="2:18" s="6" customFormat="1" ht="7.5" customHeight="1">
      <c r="B126" s="22"/>
      <c r="R126" s="23"/>
    </row>
    <row r="127" spans="2:18" s="6" customFormat="1" ht="18.75" customHeight="1">
      <c r="B127" s="22"/>
      <c r="C127" s="17" t="s">
        <v>18</v>
      </c>
      <c r="F127" s="15" t="str">
        <f>$F$8</f>
        <v>Kanianka</v>
      </c>
      <c r="K127" s="17" t="s">
        <v>20</v>
      </c>
      <c r="M127" s="201" t="str">
        <f>IF($O$8="","",$O$8)</f>
        <v>27.06.2014</v>
      </c>
      <c r="N127" s="151"/>
      <c r="O127" s="151"/>
      <c r="P127" s="151"/>
      <c r="R127" s="23"/>
    </row>
    <row r="128" spans="2:18" s="6" customFormat="1" ht="7.5" customHeight="1">
      <c r="B128" s="22"/>
      <c r="R128" s="23"/>
    </row>
    <row r="129" spans="2:18" s="6" customFormat="1" ht="15.75" customHeight="1">
      <c r="B129" s="22"/>
      <c r="C129" s="17" t="s">
        <v>22</v>
      </c>
      <c r="F129" s="15" t="str">
        <f>$E$11</f>
        <v>Obec Kanianka,ulica SNP 583/1, 972 17 Kanianka</v>
      </c>
      <c r="K129" s="17" t="s">
        <v>28</v>
      </c>
      <c r="M129" s="168" t="str">
        <f>$E$17</f>
        <v>Ing. Ingrid Blahová</v>
      </c>
      <c r="N129" s="151"/>
      <c r="O129" s="151"/>
      <c r="P129" s="151"/>
      <c r="Q129" s="151"/>
      <c r="R129" s="23"/>
    </row>
    <row r="130" spans="2:18" s="6" customFormat="1" ht="15" customHeight="1">
      <c r="B130" s="22"/>
      <c r="C130" s="17" t="s">
        <v>26</v>
      </c>
      <c r="F130" s="15" t="str">
        <f>IF($E$14="","",$E$14)</f>
        <v>Vyplň údaj</v>
      </c>
      <c r="K130" s="17" t="s">
        <v>32</v>
      </c>
      <c r="M130" s="168" t="str">
        <f>$E$20</f>
        <v>I.Mokrý</v>
      </c>
      <c r="N130" s="151"/>
      <c r="O130" s="151"/>
      <c r="P130" s="151"/>
      <c r="Q130" s="151"/>
      <c r="R130" s="23"/>
    </row>
    <row r="131" spans="2:18" s="6" customFormat="1" ht="11.25" customHeight="1">
      <c r="B131" s="22"/>
      <c r="R131" s="23"/>
    </row>
    <row r="132" spans="2:27" s="105" customFormat="1" ht="30" customHeight="1">
      <c r="B132" s="106"/>
      <c r="C132" s="107" t="s">
        <v>127</v>
      </c>
      <c r="D132" s="108" t="s">
        <v>128</v>
      </c>
      <c r="E132" s="108" t="s">
        <v>55</v>
      </c>
      <c r="F132" s="197" t="s">
        <v>129</v>
      </c>
      <c r="G132" s="198"/>
      <c r="H132" s="198"/>
      <c r="I132" s="198"/>
      <c r="J132" s="108" t="s">
        <v>130</v>
      </c>
      <c r="K132" s="108" t="s">
        <v>131</v>
      </c>
      <c r="L132" s="197" t="s">
        <v>132</v>
      </c>
      <c r="M132" s="198"/>
      <c r="N132" s="197" t="s">
        <v>133</v>
      </c>
      <c r="O132" s="198"/>
      <c r="P132" s="198"/>
      <c r="Q132" s="199"/>
      <c r="R132" s="109"/>
      <c r="T132" s="59" t="s">
        <v>134</v>
      </c>
      <c r="U132" s="60" t="s">
        <v>37</v>
      </c>
      <c r="V132" s="60" t="s">
        <v>135</v>
      </c>
      <c r="W132" s="60" t="s">
        <v>136</v>
      </c>
      <c r="X132" s="60" t="s">
        <v>137</v>
      </c>
      <c r="Y132" s="60" t="s">
        <v>138</v>
      </c>
      <c r="Z132" s="60" t="s">
        <v>139</v>
      </c>
      <c r="AA132" s="61" t="s">
        <v>140</v>
      </c>
    </row>
    <row r="133" spans="2:63" s="6" customFormat="1" ht="30" customHeight="1">
      <c r="B133" s="22"/>
      <c r="C133" s="64" t="s">
        <v>90</v>
      </c>
      <c r="N133" s="200">
        <f>$BK$133</f>
        <v>0</v>
      </c>
      <c r="O133" s="151"/>
      <c r="P133" s="151"/>
      <c r="Q133" s="151"/>
      <c r="R133" s="23"/>
      <c r="T133" s="63"/>
      <c r="U133" s="36"/>
      <c r="V133" s="36"/>
      <c r="W133" s="110">
        <f>$W$134+$W$174+$W$264+$W$269+$W$271</f>
        <v>2814.42772415</v>
      </c>
      <c r="X133" s="36"/>
      <c r="Y133" s="110">
        <f>$Y$134+$Y$174+$Y$264+$Y$269+$Y$271</f>
        <v>36.39127388399999</v>
      </c>
      <c r="Z133" s="36"/>
      <c r="AA133" s="111">
        <f>$AA$134+$AA$174+$AA$264+$AA$269+$AA$271</f>
        <v>58.20365879999999</v>
      </c>
      <c r="AT133" s="6" t="s">
        <v>72</v>
      </c>
      <c r="AU133" s="6" t="s">
        <v>95</v>
      </c>
      <c r="BK133" s="112">
        <f>$BK$134+$BK$174+$BK$264+$BK$269+$BK$271</f>
        <v>0</v>
      </c>
    </row>
    <row r="134" spans="2:63" s="113" customFormat="1" ht="37.5" customHeight="1">
      <c r="B134" s="114"/>
      <c r="D134" s="115" t="s">
        <v>96</v>
      </c>
      <c r="N134" s="182">
        <f>$BK$134</f>
        <v>0</v>
      </c>
      <c r="O134" s="183"/>
      <c r="P134" s="183"/>
      <c r="Q134" s="183"/>
      <c r="R134" s="117"/>
      <c r="T134" s="118"/>
      <c r="W134" s="119">
        <f>$W$135+$W$140+$W$145+$W$153+$W$172</f>
        <v>1760.4892516</v>
      </c>
      <c r="Y134" s="119">
        <f>$Y$135+$Y$140+$Y$145+$Y$153+$Y$172</f>
        <v>28.751405443999996</v>
      </c>
      <c r="AA134" s="120">
        <f>$AA$135+$AA$140+$AA$145+$AA$153+$AA$172</f>
        <v>43.871019999999994</v>
      </c>
      <c r="AR134" s="116" t="s">
        <v>77</v>
      </c>
      <c r="AT134" s="116" t="s">
        <v>72</v>
      </c>
      <c r="AU134" s="116" t="s">
        <v>73</v>
      </c>
      <c r="AY134" s="116" t="s">
        <v>141</v>
      </c>
      <c r="BK134" s="121">
        <f>$BK$135+$BK$140+$BK$145+$BK$153+$BK$172</f>
        <v>0</v>
      </c>
    </row>
    <row r="135" spans="2:63" s="113" customFormat="1" ht="21" customHeight="1">
      <c r="B135" s="114"/>
      <c r="D135" s="122" t="s">
        <v>97</v>
      </c>
      <c r="N135" s="184">
        <f>$BK$135</f>
        <v>0</v>
      </c>
      <c r="O135" s="183"/>
      <c r="P135" s="183"/>
      <c r="Q135" s="183"/>
      <c r="R135" s="117"/>
      <c r="T135" s="118"/>
      <c r="W135" s="119">
        <f>SUM($W$136:$W$139)</f>
        <v>88.7173665</v>
      </c>
      <c r="Y135" s="119">
        <f>SUM($Y$136:$Y$139)</f>
        <v>0</v>
      </c>
      <c r="AA135" s="120">
        <f>SUM($AA$136:$AA$139)</f>
        <v>2.912</v>
      </c>
      <c r="AR135" s="116" t="s">
        <v>77</v>
      </c>
      <c r="AT135" s="116" t="s">
        <v>72</v>
      </c>
      <c r="AU135" s="116" t="s">
        <v>77</v>
      </c>
      <c r="AY135" s="116" t="s">
        <v>141</v>
      </c>
      <c r="BK135" s="121">
        <f>SUM($BK$136:$BK$139)</f>
        <v>0</v>
      </c>
    </row>
    <row r="136" spans="2:64" s="6" customFormat="1" ht="27" customHeight="1">
      <c r="B136" s="22"/>
      <c r="C136" s="123" t="s">
        <v>77</v>
      </c>
      <c r="D136" s="123" t="s">
        <v>142</v>
      </c>
      <c r="E136" s="124" t="s">
        <v>143</v>
      </c>
      <c r="F136" s="191" t="s">
        <v>144</v>
      </c>
      <c r="G136" s="189"/>
      <c r="H136" s="189"/>
      <c r="I136" s="189"/>
      <c r="J136" s="125" t="s">
        <v>145</v>
      </c>
      <c r="K136" s="126">
        <v>11.2</v>
      </c>
      <c r="L136" s="188">
        <v>0</v>
      </c>
      <c r="M136" s="189"/>
      <c r="N136" s="190">
        <f>ROUND($L$136*$K$136,3)</f>
        <v>0</v>
      </c>
      <c r="O136" s="189"/>
      <c r="P136" s="189"/>
      <c r="Q136" s="189"/>
      <c r="R136" s="23"/>
      <c r="T136" s="128"/>
      <c r="U136" s="29" t="s">
        <v>40</v>
      </c>
      <c r="V136" s="129">
        <v>0.236</v>
      </c>
      <c r="W136" s="129">
        <f>$V$136*$K$136</f>
        <v>2.6431999999999998</v>
      </c>
      <c r="X136" s="129">
        <v>0</v>
      </c>
      <c r="Y136" s="129">
        <f>$X$136*$K$136</f>
        <v>0</v>
      </c>
      <c r="Z136" s="129">
        <v>0.26</v>
      </c>
      <c r="AA136" s="130">
        <f>$Z$136*$K$136</f>
        <v>2.912</v>
      </c>
      <c r="AR136" s="6" t="s">
        <v>146</v>
      </c>
      <c r="AT136" s="6" t="s">
        <v>142</v>
      </c>
      <c r="AU136" s="6" t="s">
        <v>119</v>
      </c>
      <c r="AY136" s="6" t="s">
        <v>141</v>
      </c>
      <c r="BE136" s="81">
        <f>IF($U$136="základná",$N$136,0)</f>
        <v>0</v>
      </c>
      <c r="BF136" s="81">
        <f>IF($U$136="znížená",$N$136,0)</f>
        <v>0</v>
      </c>
      <c r="BG136" s="81">
        <f>IF($U$136="zákl. prenesená",$N$136,0)</f>
        <v>0</v>
      </c>
      <c r="BH136" s="81">
        <f>IF($U$136="zníž. prenesená",$N$136,0)</f>
        <v>0</v>
      </c>
      <c r="BI136" s="81">
        <f>IF($U$136="nulová",$N$136,0)</f>
        <v>0</v>
      </c>
      <c r="BJ136" s="6" t="s">
        <v>119</v>
      </c>
      <c r="BK136" s="131">
        <f>ROUND($L$136*$K$136,3)</f>
        <v>0</v>
      </c>
      <c r="BL136" s="6" t="s">
        <v>146</v>
      </c>
    </row>
    <row r="137" spans="2:64" s="6" customFormat="1" ht="27" customHeight="1">
      <c r="B137" s="22"/>
      <c r="C137" s="123" t="s">
        <v>119</v>
      </c>
      <c r="D137" s="123" t="s">
        <v>142</v>
      </c>
      <c r="E137" s="124" t="s">
        <v>147</v>
      </c>
      <c r="F137" s="191" t="s">
        <v>148</v>
      </c>
      <c r="G137" s="189"/>
      <c r="H137" s="189"/>
      <c r="I137" s="189"/>
      <c r="J137" s="125" t="s">
        <v>149</v>
      </c>
      <c r="K137" s="126">
        <v>13.93</v>
      </c>
      <c r="L137" s="188">
        <v>0</v>
      </c>
      <c r="M137" s="189"/>
      <c r="N137" s="190">
        <f>ROUND($L$137*$K$137,3)</f>
        <v>0</v>
      </c>
      <c r="O137" s="189"/>
      <c r="P137" s="189"/>
      <c r="Q137" s="189"/>
      <c r="R137" s="23"/>
      <c r="T137" s="128"/>
      <c r="U137" s="29" t="s">
        <v>40</v>
      </c>
      <c r="V137" s="129">
        <v>4.94795</v>
      </c>
      <c r="W137" s="129">
        <f>$V$137*$K$137</f>
        <v>68.9249435</v>
      </c>
      <c r="X137" s="129">
        <v>0</v>
      </c>
      <c r="Y137" s="129">
        <f>$X$137*$K$137</f>
        <v>0</v>
      </c>
      <c r="Z137" s="129">
        <v>0</v>
      </c>
      <c r="AA137" s="130">
        <f>$Z$137*$K$137</f>
        <v>0</v>
      </c>
      <c r="AR137" s="6" t="s">
        <v>146</v>
      </c>
      <c r="AT137" s="6" t="s">
        <v>142</v>
      </c>
      <c r="AU137" s="6" t="s">
        <v>119</v>
      </c>
      <c r="AY137" s="6" t="s">
        <v>141</v>
      </c>
      <c r="BE137" s="81">
        <f>IF($U$137="základná",$N$137,0)</f>
        <v>0</v>
      </c>
      <c r="BF137" s="81">
        <f>IF($U$137="znížená",$N$137,0)</f>
        <v>0</v>
      </c>
      <c r="BG137" s="81">
        <f>IF($U$137="zákl. prenesená",$N$137,0)</f>
        <v>0</v>
      </c>
      <c r="BH137" s="81">
        <f>IF($U$137="zníž. prenesená",$N$137,0)</f>
        <v>0</v>
      </c>
      <c r="BI137" s="81">
        <f>IF($U$137="nulová",$N$137,0)</f>
        <v>0</v>
      </c>
      <c r="BJ137" s="6" t="s">
        <v>119</v>
      </c>
      <c r="BK137" s="131">
        <f>ROUND($L$137*$K$137,3)</f>
        <v>0</v>
      </c>
      <c r="BL137" s="6" t="s">
        <v>146</v>
      </c>
    </row>
    <row r="138" spans="2:64" s="6" customFormat="1" ht="27" customHeight="1">
      <c r="B138" s="22"/>
      <c r="C138" s="123" t="s">
        <v>150</v>
      </c>
      <c r="D138" s="123" t="s">
        <v>142</v>
      </c>
      <c r="E138" s="124" t="s">
        <v>151</v>
      </c>
      <c r="F138" s="191" t="s">
        <v>152</v>
      </c>
      <c r="G138" s="189"/>
      <c r="H138" s="189"/>
      <c r="I138" s="189"/>
      <c r="J138" s="125" t="s">
        <v>149</v>
      </c>
      <c r="K138" s="126">
        <v>13.93</v>
      </c>
      <c r="L138" s="188">
        <v>0</v>
      </c>
      <c r="M138" s="189"/>
      <c r="N138" s="190">
        <f>ROUND($L$138*$K$138,3)</f>
        <v>0</v>
      </c>
      <c r="O138" s="189"/>
      <c r="P138" s="189"/>
      <c r="Q138" s="189"/>
      <c r="R138" s="23"/>
      <c r="T138" s="128"/>
      <c r="U138" s="29" t="s">
        <v>40</v>
      </c>
      <c r="V138" s="129">
        <v>0.9891</v>
      </c>
      <c r="W138" s="129">
        <f>$V$138*$K$138</f>
        <v>13.778163</v>
      </c>
      <c r="X138" s="129">
        <v>0</v>
      </c>
      <c r="Y138" s="129">
        <f>$X$138*$K$138</f>
        <v>0</v>
      </c>
      <c r="Z138" s="129">
        <v>0</v>
      </c>
      <c r="AA138" s="130">
        <f>$Z$138*$K$138</f>
        <v>0</v>
      </c>
      <c r="AR138" s="6" t="s">
        <v>146</v>
      </c>
      <c r="AT138" s="6" t="s">
        <v>142</v>
      </c>
      <c r="AU138" s="6" t="s">
        <v>119</v>
      </c>
      <c r="AY138" s="6" t="s">
        <v>141</v>
      </c>
      <c r="BE138" s="81">
        <f>IF($U$138="základná",$N$138,0)</f>
        <v>0</v>
      </c>
      <c r="BF138" s="81">
        <f>IF($U$138="znížená",$N$138,0)</f>
        <v>0</v>
      </c>
      <c r="BG138" s="81">
        <f>IF($U$138="zákl. prenesená",$N$138,0)</f>
        <v>0</v>
      </c>
      <c r="BH138" s="81">
        <f>IF($U$138="zníž. prenesená",$N$138,0)</f>
        <v>0</v>
      </c>
      <c r="BI138" s="81">
        <f>IF($U$138="nulová",$N$138,0)</f>
        <v>0</v>
      </c>
      <c r="BJ138" s="6" t="s">
        <v>119</v>
      </c>
      <c r="BK138" s="131">
        <f>ROUND($L$138*$K$138,3)</f>
        <v>0</v>
      </c>
      <c r="BL138" s="6" t="s">
        <v>146</v>
      </c>
    </row>
    <row r="139" spans="2:64" s="6" customFormat="1" ht="27" customHeight="1">
      <c r="B139" s="22"/>
      <c r="C139" s="123" t="s">
        <v>146</v>
      </c>
      <c r="D139" s="123" t="s">
        <v>142</v>
      </c>
      <c r="E139" s="124" t="s">
        <v>153</v>
      </c>
      <c r="F139" s="191" t="s">
        <v>154</v>
      </c>
      <c r="G139" s="189"/>
      <c r="H139" s="189"/>
      <c r="I139" s="189"/>
      <c r="J139" s="125" t="s">
        <v>149</v>
      </c>
      <c r="K139" s="126">
        <v>13.93</v>
      </c>
      <c r="L139" s="188">
        <v>0</v>
      </c>
      <c r="M139" s="189"/>
      <c r="N139" s="190">
        <f>ROUND($L$139*$K$139,3)</f>
        <v>0</v>
      </c>
      <c r="O139" s="189"/>
      <c r="P139" s="189"/>
      <c r="Q139" s="189"/>
      <c r="R139" s="23"/>
      <c r="T139" s="128"/>
      <c r="U139" s="29" t="s">
        <v>40</v>
      </c>
      <c r="V139" s="129">
        <v>0.242</v>
      </c>
      <c r="W139" s="129">
        <f>$V$139*$K$139</f>
        <v>3.37106</v>
      </c>
      <c r="X139" s="129">
        <v>0</v>
      </c>
      <c r="Y139" s="129">
        <f>$X$139*$K$139</f>
        <v>0</v>
      </c>
      <c r="Z139" s="129">
        <v>0</v>
      </c>
      <c r="AA139" s="130">
        <f>$Z$139*$K$139</f>
        <v>0</v>
      </c>
      <c r="AR139" s="6" t="s">
        <v>146</v>
      </c>
      <c r="AT139" s="6" t="s">
        <v>142</v>
      </c>
      <c r="AU139" s="6" t="s">
        <v>119</v>
      </c>
      <c r="AY139" s="6" t="s">
        <v>141</v>
      </c>
      <c r="BE139" s="81">
        <f>IF($U$139="základná",$N$139,0)</f>
        <v>0</v>
      </c>
      <c r="BF139" s="81">
        <f>IF($U$139="znížená",$N$139,0)</f>
        <v>0</v>
      </c>
      <c r="BG139" s="81">
        <f>IF($U$139="zákl. prenesená",$N$139,0)</f>
        <v>0</v>
      </c>
      <c r="BH139" s="81">
        <f>IF($U$139="zníž. prenesená",$N$139,0)</f>
        <v>0</v>
      </c>
      <c r="BI139" s="81">
        <f>IF($U$139="nulová",$N$139,0)</f>
        <v>0</v>
      </c>
      <c r="BJ139" s="6" t="s">
        <v>119</v>
      </c>
      <c r="BK139" s="131">
        <f>ROUND($L$139*$K$139,3)</f>
        <v>0</v>
      </c>
      <c r="BL139" s="6" t="s">
        <v>146</v>
      </c>
    </row>
    <row r="140" spans="2:63" s="113" customFormat="1" ht="30.75" customHeight="1">
      <c r="B140" s="114"/>
      <c r="D140" s="122" t="s">
        <v>98</v>
      </c>
      <c r="N140" s="184">
        <f>$BK$140</f>
        <v>0</v>
      </c>
      <c r="O140" s="183"/>
      <c r="P140" s="183"/>
      <c r="Q140" s="183"/>
      <c r="R140" s="117"/>
      <c r="T140" s="118"/>
      <c r="W140" s="119">
        <f>SUM($W$141:$W$144)</f>
        <v>14.7056</v>
      </c>
      <c r="Y140" s="119">
        <f>SUM($Y$141:$Y$144)</f>
        <v>1.6128</v>
      </c>
      <c r="AA140" s="120">
        <f>SUM($AA$141:$AA$144)</f>
        <v>0</v>
      </c>
      <c r="AR140" s="116" t="s">
        <v>77</v>
      </c>
      <c r="AT140" s="116" t="s">
        <v>72</v>
      </c>
      <c r="AU140" s="116" t="s">
        <v>77</v>
      </c>
      <c r="AY140" s="116" t="s">
        <v>141</v>
      </c>
      <c r="BK140" s="121">
        <f>SUM($BK$141:$BK$144)</f>
        <v>0</v>
      </c>
    </row>
    <row r="141" spans="2:64" s="6" customFormat="1" ht="27" customHeight="1">
      <c r="B141" s="22"/>
      <c r="C141" s="123" t="s">
        <v>155</v>
      </c>
      <c r="D141" s="123" t="s">
        <v>142</v>
      </c>
      <c r="E141" s="124" t="s">
        <v>156</v>
      </c>
      <c r="F141" s="191" t="s">
        <v>157</v>
      </c>
      <c r="G141" s="189"/>
      <c r="H141" s="189"/>
      <c r="I141" s="189"/>
      <c r="J141" s="125" t="s">
        <v>145</v>
      </c>
      <c r="K141" s="126">
        <v>11.2</v>
      </c>
      <c r="L141" s="188">
        <v>0</v>
      </c>
      <c r="M141" s="189"/>
      <c r="N141" s="190">
        <f>ROUND($L$141*$K$141,3)</f>
        <v>0</v>
      </c>
      <c r="O141" s="189"/>
      <c r="P141" s="189"/>
      <c r="Q141" s="189"/>
      <c r="R141" s="23"/>
      <c r="T141" s="128"/>
      <c r="U141" s="29" t="s">
        <v>40</v>
      </c>
      <c r="V141" s="129">
        <v>1.099</v>
      </c>
      <c r="W141" s="129">
        <f>$V$141*$K$141</f>
        <v>12.3088</v>
      </c>
      <c r="X141" s="129">
        <v>0.112</v>
      </c>
      <c r="Y141" s="129">
        <f>$X$141*$K$141</f>
        <v>1.2544</v>
      </c>
      <c r="Z141" s="129">
        <v>0</v>
      </c>
      <c r="AA141" s="130">
        <f>$Z$141*$K$141</f>
        <v>0</v>
      </c>
      <c r="AR141" s="6" t="s">
        <v>146</v>
      </c>
      <c r="AT141" s="6" t="s">
        <v>142</v>
      </c>
      <c r="AU141" s="6" t="s">
        <v>119</v>
      </c>
      <c r="AY141" s="6" t="s">
        <v>141</v>
      </c>
      <c r="BE141" s="81">
        <f>IF($U$141="základná",$N$141,0)</f>
        <v>0</v>
      </c>
      <c r="BF141" s="81">
        <f>IF($U$141="znížená",$N$141,0)</f>
        <v>0</v>
      </c>
      <c r="BG141" s="81">
        <f>IF($U$141="zákl. prenesená",$N$141,0)</f>
        <v>0</v>
      </c>
      <c r="BH141" s="81">
        <f>IF($U$141="zníž. prenesená",$N$141,0)</f>
        <v>0</v>
      </c>
      <c r="BI141" s="81">
        <f>IF($U$141="nulová",$N$141,0)</f>
        <v>0</v>
      </c>
      <c r="BJ141" s="6" t="s">
        <v>119</v>
      </c>
      <c r="BK141" s="131">
        <f>ROUND($L$141*$K$141,3)</f>
        <v>0</v>
      </c>
      <c r="BL141" s="6" t="s">
        <v>146</v>
      </c>
    </row>
    <row r="142" spans="2:47" s="6" customFormat="1" ht="18.75" customHeight="1">
      <c r="B142" s="22"/>
      <c r="F142" s="196" t="s">
        <v>158</v>
      </c>
      <c r="G142" s="151"/>
      <c r="H142" s="151"/>
      <c r="I142" s="151"/>
      <c r="R142" s="23"/>
      <c r="T142" s="57"/>
      <c r="AA142" s="58"/>
      <c r="AT142" s="6" t="s">
        <v>159</v>
      </c>
      <c r="AU142" s="6" t="s">
        <v>119</v>
      </c>
    </row>
    <row r="143" spans="2:64" s="6" customFormat="1" ht="27" customHeight="1">
      <c r="B143" s="22"/>
      <c r="C143" s="123" t="s">
        <v>160</v>
      </c>
      <c r="D143" s="123" t="s">
        <v>142</v>
      </c>
      <c r="E143" s="124" t="s">
        <v>161</v>
      </c>
      <c r="F143" s="191" t="s">
        <v>162</v>
      </c>
      <c r="G143" s="189"/>
      <c r="H143" s="189"/>
      <c r="I143" s="189"/>
      <c r="J143" s="125" t="s">
        <v>145</v>
      </c>
      <c r="K143" s="126">
        <v>11.2</v>
      </c>
      <c r="L143" s="188">
        <v>0</v>
      </c>
      <c r="M143" s="189"/>
      <c r="N143" s="190">
        <f>ROUND($L$143*$K$143,3)</f>
        <v>0</v>
      </c>
      <c r="O143" s="189"/>
      <c r="P143" s="189"/>
      <c r="Q143" s="189"/>
      <c r="R143" s="23"/>
      <c r="T143" s="128"/>
      <c r="U143" s="29" t="s">
        <v>40</v>
      </c>
      <c r="V143" s="129">
        <v>0.214</v>
      </c>
      <c r="W143" s="129">
        <f>$V$143*$K$143</f>
        <v>2.3968</v>
      </c>
      <c r="X143" s="129">
        <v>0.032</v>
      </c>
      <c r="Y143" s="129">
        <f>$X$143*$K$143</f>
        <v>0.3584</v>
      </c>
      <c r="Z143" s="129">
        <v>0</v>
      </c>
      <c r="AA143" s="130">
        <f>$Z$143*$K$143</f>
        <v>0</v>
      </c>
      <c r="AR143" s="6" t="s">
        <v>146</v>
      </c>
      <c r="AT143" s="6" t="s">
        <v>142</v>
      </c>
      <c r="AU143" s="6" t="s">
        <v>119</v>
      </c>
      <c r="AY143" s="6" t="s">
        <v>141</v>
      </c>
      <c r="BE143" s="81">
        <f>IF($U$143="základná",$N$143,0)</f>
        <v>0</v>
      </c>
      <c r="BF143" s="81">
        <f>IF($U$143="znížená",$N$143,0)</f>
        <v>0</v>
      </c>
      <c r="BG143" s="81">
        <f>IF($U$143="zákl. prenesená",$N$143,0)</f>
        <v>0</v>
      </c>
      <c r="BH143" s="81">
        <f>IF($U$143="zníž. prenesená",$N$143,0)</f>
        <v>0</v>
      </c>
      <c r="BI143" s="81">
        <f>IF($U$143="nulová",$N$143,0)</f>
        <v>0</v>
      </c>
      <c r="BJ143" s="6" t="s">
        <v>119</v>
      </c>
      <c r="BK143" s="131">
        <f>ROUND($L$143*$K$143,3)</f>
        <v>0</v>
      </c>
      <c r="BL143" s="6" t="s">
        <v>146</v>
      </c>
    </row>
    <row r="144" spans="2:47" s="6" customFormat="1" ht="18.75" customHeight="1">
      <c r="B144" s="22"/>
      <c r="F144" s="196" t="s">
        <v>158</v>
      </c>
      <c r="G144" s="151"/>
      <c r="H144" s="151"/>
      <c r="I144" s="151"/>
      <c r="R144" s="23"/>
      <c r="T144" s="57"/>
      <c r="AA144" s="58"/>
      <c r="AT144" s="6" t="s">
        <v>159</v>
      </c>
      <c r="AU144" s="6" t="s">
        <v>119</v>
      </c>
    </row>
    <row r="145" spans="2:63" s="113" customFormat="1" ht="30.75" customHeight="1">
      <c r="B145" s="114"/>
      <c r="D145" s="122" t="s">
        <v>99</v>
      </c>
      <c r="N145" s="184">
        <f>$BK$145</f>
        <v>0</v>
      </c>
      <c r="O145" s="183"/>
      <c r="P145" s="183"/>
      <c r="Q145" s="183"/>
      <c r="R145" s="117"/>
      <c r="T145" s="118"/>
      <c r="W145" s="119">
        <f>SUM($W$146:$W$152)</f>
        <v>876.9298011000001</v>
      </c>
      <c r="Y145" s="119">
        <f>SUM($Y$146:$Y$152)</f>
        <v>17.300255099999998</v>
      </c>
      <c r="AA145" s="120">
        <f>SUM($AA$146:$AA$152)</f>
        <v>0</v>
      </c>
      <c r="AR145" s="116" t="s">
        <v>77</v>
      </c>
      <c r="AT145" s="116" t="s">
        <v>72</v>
      </c>
      <c r="AU145" s="116" t="s">
        <v>77</v>
      </c>
      <c r="AY145" s="116" t="s">
        <v>141</v>
      </c>
      <c r="BK145" s="121">
        <f>SUM($BK$146:$BK$152)</f>
        <v>0</v>
      </c>
    </row>
    <row r="146" spans="2:64" s="6" customFormat="1" ht="39" customHeight="1">
      <c r="B146" s="22"/>
      <c r="C146" s="123" t="s">
        <v>163</v>
      </c>
      <c r="D146" s="123" t="s">
        <v>142</v>
      </c>
      <c r="E146" s="124" t="s">
        <v>164</v>
      </c>
      <c r="F146" s="191" t="s">
        <v>165</v>
      </c>
      <c r="G146" s="189"/>
      <c r="H146" s="189"/>
      <c r="I146" s="189"/>
      <c r="J146" s="125" t="s">
        <v>145</v>
      </c>
      <c r="K146" s="126">
        <v>578.49</v>
      </c>
      <c r="L146" s="188">
        <v>0</v>
      </c>
      <c r="M146" s="189"/>
      <c r="N146" s="190">
        <f>ROUND($L$146*$K$146,3)</f>
        <v>0</v>
      </c>
      <c r="O146" s="189"/>
      <c r="P146" s="189"/>
      <c r="Q146" s="189"/>
      <c r="R146" s="23"/>
      <c r="T146" s="128"/>
      <c r="U146" s="29" t="s">
        <v>40</v>
      </c>
      <c r="V146" s="129">
        <v>0.32291</v>
      </c>
      <c r="W146" s="129">
        <f>$V$146*$K$146</f>
        <v>186.80020589999998</v>
      </c>
      <c r="X146" s="129">
        <v>0.01817</v>
      </c>
      <c r="Y146" s="129">
        <f>$X$146*$K$146</f>
        <v>10.5111633</v>
      </c>
      <c r="Z146" s="129">
        <v>0</v>
      </c>
      <c r="AA146" s="130">
        <f>$Z$146*$K$146</f>
        <v>0</v>
      </c>
      <c r="AR146" s="6" t="s">
        <v>146</v>
      </c>
      <c r="AT146" s="6" t="s">
        <v>142</v>
      </c>
      <c r="AU146" s="6" t="s">
        <v>119</v>
      </c>
      <c r="AY146" s="6" t="s">
        <v>141</v>
      </c>
      <c r="BE146" s="81">
        <f>IF($U$146="základná",$N$146,0)</f>
        <v>0</v>
      </c>
      <c r="BF146" s="81">
        <f>IF($U$146="znížená",$N$146,0)</f>
        <v>0</v>
      </c>
      <c r="BG146" s="81">
        <f>IF($U$146="zákl. prenesená",$N$146,0)</f>
        <v>0</v>
      </c>
      <c r="BH146" s="81">
        <f>IF($U$146="zníž. prenesená",$N$146,0)</f>
        <v>0</v>
      </c>
      <c r="BI146" s="81">
        <f>IF($U$146="nulová",$N$146,0)</f>
        <v>0</v>
      </c>
      <c r="BJ146" s="6" t="s">
        <v>119</v>
      </c>
      <c r="BK146" s="131">
        <f>ROUND($L$146*$K$146,3)</f>
        <v>0</v>
      </c>
      <c r="BL146" s="6" t="s">
        <v>146</v>
      </c>
    </row>
    <row r="147" spans="2:64" s="6" customFormat="1" ht="39" customHeight="1">
      <c r="B147" s="22"/>
      <c r="C147" s="123" t="s">
        <v>166</v>
      </c>
      <c r="D147" s="123" t="s">
        <v>142</v>
      </c>
      <c r="E147" s="124" t="s">
        <v>167</v>
      </c>
      <c r="F147" s="191" t="s">
        <v>168</v>
      </c>
      <c r="G147" s="189"/>
      <c r="H147" s="189"/>
      <c r="I147" s="189"/>
      <c r="J147" s="125" t="s">
        <v>145</v>
      </c>
      <c r="K147" s="126">
        <v>578.79</v>
      </c>
      <c r="L147" s="188">
        <v>0</v>
      </c>
      <c r="M147" s="189"/>
      <c r="N147" s="190">
        <f>ROUND($L$147*$K$147,3)</f>
        <v>0</v>
      </c>
      <c r="O147" s="189"/>
      <c r="P147" s="189"/>
      <c r="Q147" s="189"/>
      <c r="R147" s="23"/>
      <c r="T147" s="128"/>
      <c r="U147" s="29" t="s">
        <v>40</v>
      </c>
      <c r="V147" s="129">
        <v>0.378</v>
      </c>
      <c r="W147" s="129">
        <f>$V$147*$K$147</f>
        <v>218.78261999999998</v>
      </c>
      <c r="X147" s="129">
        <v>0.00378</v>
      </c>
      <c r="Y147" s="129">
        <f>$X$147*$K$147</f>
        <v>2.1878262</v>
      </c>
      <c r="Z147" s="129">
        <v>0</v>
      </c>
      <c r="AA147" s="130">
        <f>$Z$147*$K$147</f>
        <v>0</v>
      </c>
      <c r="AR147" s="6" t="s">
        <v>146</v>
      </c>
      <c r="AT147" s="6" t="s">
        <v>142</v>
      </c>
      <c r="AU147" s="6" t="s">
        <v>119</v>
      </c>
      <c r="AY147" s="6" t="s">
        <v>141</v>
      </c>
      <c r="BE147" s="81">
        <f>IF($U$147="základná",$N$147,0)</f>
        <v>0</v>
      </c>
      <c r="BF147" s="81">
        <f>IF($U$147="znížená",$N$147,0)</f>
        <v>0</v>
      </c>
      <c r="BG147" s="81">
        <f>IF($U$147="zákl. prenesená",$N$147,0)</f>
        <v>0</v>
      </c>
      <c r="BH147" s="81">
        <f>IF($U$147="zníž. prenesená",$N$147,0)</f>
        <v>0</v>
      </c>
      <c r="BI147" s="81">
        <f>IF($U$147="nulová",$N$147,0)</f>
        <v>0</v>
      </c>
      <c r="BJ147" s="6" t="s">
        <v>119</v>
      </c>
      <c r="BK147" s="131">
        <f>ROUND($L$147*$K$147,3)</f>
        <v>0</v>
      </c>
      <c r="BL147" s="6" t="s">
        <v>146</v>
      </c>
    </row>
    <row r="148" spans="2:64" s="6" customFormat="1" ht="27" customHeight="1">
      <c r="B148" s="22"/>
      <c r="C148" s="123" t="s">
        <v>169</v>
      </c>
      <c r="D148" s="123" t="s">
        <v>142</v>
      </c>
      <c r="E148" s="124" t="s">
        <v>170</v>
      </c>
      <c r="F148" s="191" t="s">
        <v>171</v>
      </c>
      <c r="G148" s="189"/>
      <c r="H148" s="189"/>
      <c r="I148" s="189"/>
      <c r="J148" s="125" t="s">
        <v>145</v>
      </c>
      <c r="K148" s="126">
        <v>8.25</v>
      </c>
      <c r="L148" s="188">
        <v>0</v>
      </c>
      <c r="M148" s="189"/>
      <c r="N148" s="190">
        <f>ROUND($L$148*$K$148,3)</f>
        <v>0</v>
      </c>
      <c r="O148" s="189"/>
      <c r="P148" s="189"/>
      <c r="Q148" s="189"/>
      <c r="R148" s="23"/>
      <c r="T148" s="128"/>
      <c r="U148" s="29" t="s">
        <v>40</v>
      </c>
      <c r="V148" s="129">
        <v>0.417</v>
      </c>
      <c r="W148" s="129">
        <f>$V$148*$K$148</f>
        <v>3.44025</v>
      </c>
      <c r="X148" s="129">
        <v>0.0062</v>
      </c>
      <c r="Y148" s="129">
        <f>$X$148*$K$148</f>
        <v>0.05115</v>
      </c>
      <c r="Z148" s="129">
        <v>0</v>
      </c>
      <c r="AA148" s="130">
        <f>$Z$148*$K$148</f>
        <v>0</v>
      </c>
      <c r="AR148" s="6" t="s">
        <v>146</v>
      </c>
      <c r="AT148" s="6" t="s">
        <v>142</v>
      </c>
      <c r="AU148" s="6" t="s">
        <v>119</v>
      </c>
      <c r="AY148" s="6" t="s">
        <v>141</v>
      </c>
      <c r="BE148" s="81">
        <f>IF($U$148="základná",$N$148,0)</f>
        <v>0</v>
      </c>
      <c r="BF148" s="81">
        <f>IF($U$148="znížená",$N$148,0)</f>
        <v>0</v>
      </c>
      <c r="BG148" s="81">
        <f>IF($U$148="zákl. prenesená",$N$148,0)</f>
        <v>0</v>
      </c>
      <c r="BH148" s="81">
        <f>IF($U$148="zníž. prenesená",$N$148,0)</f>
        <v>0</v>
      </c>
      <c r="BI148" s="81">
        <f>IF($U$148="nulová",$N$148,0)</f>
        <v>0</v>
      </c>
      <c r="BJ148" s="6" t="s">
        <v>119</v>
      </c>
      <c r="BK148" s="131">
        <f>ROUND($L$148*$K$148,3)</f>
        <v>0</v>
      </c>
      <c r="BL148" s="6" t="s">
        <v>146</v>
      </c>
    </row>
    <row r="149" spans="2:64" s="6" customFormat="1" ht="27" customHeight="1">
      <c r="B149" s="22"/>
      <c r="C149" s="123" t="s">
        <v>172</v>
      </c>
      <c r="D149" s="123" t="s">
        <v>142</v>
      </c>
      <c r="E149" s="124" t="s">
        <v>173</v>
      </c>
      <c r="F149" s="191" t="s">
        <v>174</v>
      </c>
      <c r="G149" s="189"/>
      <c r="H149" s="189"/>
      <c r="I149" s="189"/>
      <c r="J149" s="125" t="s">
        <v>145</v>
      </c>
      <c r="K149" s="126">
        <v>8.25</v>
      </c>
      <c r="L149" s="188">
        <v>0</v>
      </c>
      <c r="M149" s="189"/>
      <c r="N149" s="190">
        <f>ROUND($L$149*$K$149,3)</f>
        <v>0</v>
      </c>
      <c r="O149" s="189"/>
      <c r="P149" s="189"/>
      <c r="Q149" s="189"/>
      <c r="R149" s="23"/>
      <c r="T149" s="128"/>
      <c r="U149" s="29" t="s">
        <v>40</v>
      </c>
      <c r="V149" s="129">
        <v>0.741</v>
      </c>
      <c r="W149" s="129">
        <f>$V$149*$K$149</f>
        <v>6.11325</v>
      </c>
      <c r="X149" s="129">
        <v>0.007</v>
      </c>
      <c r="Y149" s="129">
        <f>$X$149*$K$149</f>
        <v>0.05775</v>
      </c>
      <c r="Z149" s="129">
        <v>0</v>
      </c>
      <c r="AA149" s="130">
        <f>$Z$149*$K$149</f>
        <v>0</v>
      </c>
      <c r="AR149" s="6" t="s">
        <v>146</v>
      </c>
      <c r="AT149" s="6" t="s">
        <v>142</v>
      </c>
      <c r="AU149" s="6" t="s">
        <v>119</v>
      </c>
      <c r="AY149" s="6" t="s">
        <v>141</v>
      </c>
      <c r="BE149" s="81">
        <f>IF($U$149="základná",$N$149,0)</f>
        <v>0</v>
      </c>
      <c r="BF149" s="81">
        <f>IF($U$149="znížená",$N$149,0)</f>
        <v>0</v>
      </c>
      <c r="BG149" s="81">
        <f>IF($U$149="zákl. prenesená",$N$149,0)</f>
        <v>0</v>
      </c>
      <c r="BH149" s="81">
        <f>IF($U$149="zníž. prenesená",$N$149,0)</f>
        <v>0</v>
      </c>
      <c r="BI149" s="81">
        <f>IF($U$149="nulová",$N$149,0)</f>
        <v>0</v>
      </c>
      <c r="BJ149" s="6" t="s">
        <v>119</v>
      </c>
      <c r="BK149" s="131">
        <f>ROUND($L$149*$K$149,3)</f>
        <v>0</v>
      </c>
      <c r="BL149" s="6" t="s">
        <v>146</v>
      </c>
    </row>
    <row r="150" spans="2:64" s="6" customFormat="1" ht="39" customHeight="1">
      <c r="B150" s="22"/>
      <c r="C150" s="123" t="s">
        <v>175</v>
      </c>
      <c r="D150" s="123" t="s">
        <v>142</v>
      </c>
      <c r="E150" s="124" t="s">
        <v>176</v>
      </c>
      <c r="F150" s="191" t="s">
        <v>177</v>
      </c>
      <c r="G150" s="189"/>
      <c r="H150" s="189"/>
      <c r="I150" s="189"/>
      <c r="J150" s="125" t="s">
        <v>145</v>
      </c>
      <c r="K150" s="126">
        <v>525.36</v>
      </c>
      <c r="L150" s="188">
        <v>0</v>
      </c>
      <c r="M150" s="189"/>
      <c r="N150" s="190">
        <f>ROUND($L$150*$K$150,3)</f>
        <v>0</v>
      </c>
      <c r="O150" s="189"/>
      <c r="P150" s="189"/>
      <c r="Q150" s="189"/>
      <c r="R150" s="23"/>
      <c r="T150" s="128"/>
      <c r="U150" s="29" t="s">
        <v>40</v>
      </c>
      <c r="V150" s="129">
        <v>0.79</v>
      </c>
      <c r="W150" s="129">
        <f>$V$150*$K$150</f>
        <v>415.0344</v>
      </c>
      <c r="X150" s="129">
        <v>0.007</v>
      </c>
      <c r="Y150" s="129">
        <f>$X$150*$K$150</f>
        <v>3.6775200000000003</v>
      </c>
      <c r="Z150" s="129">
        <v>0</v>
      </c>
      <c r="AA150" s="130">
        <f>$Z$150*$K$150</f>
        <v>0</v>
      </c>
      <c r="AR150" s="6" t="s">
        <v>146</v>
      </c>
      <c r="AT150" s="6" t="s">
        <v>142</v>
      </c>
      <c r="AU150" s="6" t="s">
        <v>119</v>
      </c>
      <c r="AY150" s="6" t="s">
        <v>141</v>
      </c>
      <c r="BE150" s="81">
        <f>IF($U$150="základná",$N$150,0)</f>
        <v>0</v>
      </c>
      <c r="BF150" s="81">
        <f>IF($U$150="znížená",$N$150,0)</f>
        <v>0</v>
      </c>
      <c r="BG150" s="81">
        <f>IF($U$150="zákl. prenesená",$N$150,0)</f>
        <v>0</v>
      </c>
      <c r="BH150" s="81">
        <f>IF($U$150="zníž. prenesená",$N$150,0)</f>
        <v>0</v>
      </c>
      <c r="BI150" s="81">
        <f>IF($U$150="nulová",$N$150,0)</f>
        <v>0</v>
      </c>
      <c r="BJ150" s="6" t="s">
        <v>119</v>
      </c>
      <c r="BK150" s="131">
        <f>ROUND($L$150*$K$150,3)</f>
        <v>0</v>
      </c>
      <c r="BL150" s="6" t="s">
        <v>146</v>
      </c>
    </row>
    <row r="151" spans="2:64" s="6" customFormat="1" ht="27" customHeight="1">
      <c r="B151" s="22"/>
      <c r="C151" s="123" t="s">
        <v>178</v>
      </c>
      <c r="D151" s="123" t="s">
        <v>142</v>
      </c>
      <c r="E151" s="124" t="s">
        <v>179</v>
      </c>
      <c r="F151" s="191" t="s">
        <v>180</v>
      </c>
      <c r="G151" s="189"/>
      <c r="H151" s="189"/>
      <c r="I151" s="189"/>
      <c r="J151" s="125" t="s">
        <v>145</v>
      </c>
      <c r="K151" s="126">
        <v>44.88</v>
      </c>
      <c r="L151" s="188">
        <v>0</v>
      </c>
      <c r="M151" s="189"/>
      <c r="N151" s="190">
        <f>ROUND($L$151*$K$151,3)</f>
        <v>0</v>
      </c>
      <c r="O151" s="189"/>
      <c r="P151" s="189"/>
      <c r="Q151" s="189"/>
      <c r="R151" s="23"/>
      <c r="T151" s="128"/>
      <c r="U151" s="29" t="s">
        <v>40</v>
      </c>
      <c r="V151" s="129">
        <v>0.85479</v>
      </c>
      <c r="W151" s="129">
        <f>$V$151*$K$151</f>
        <v>38.3629752</v>
      </c>
      <c r="X151" s="129">
        <v>0.01587</v>
      </c>
      <c r="Y151" s="129">
        <f>$X$151*$K$151</f>
        <v>0.7122456</v>
      </c>
      <c r="Z151" s="129">
        <v>0</v>
      </c>
      <c r="AA151" s="130">
        <f>$Z$151*$K$151</f>
        <v>0</v>
      </c>
      <c r="AR151" s="6" t="s">
        <v>146</v>
      </c>
      <c r="AT151" s="6" t="s">
        <v>142</v>
      </c>
      <c r="AU151" s="6" t="s">
        <v>119</v>
      </c>
      <c r="AY151" s="6" t="s">
        <v>141</v>
      </c>
      <c r="BE151" s="81">
        <f>IF($U$151="základná",$N$151,0)</f>
        <v>0</v>
      </c>
      <c r="BF151" s="81">
        <f>IF($U$151="znížená",$N$151,0)</f>
        <v>0</v>
      </c>
      <c r="BG151" s="81">
        <f>IF($U$151="zákl. prenesená",$N$151,0)</f>
        <v>0</v>
      </c>
      <c r="BH151" s="81">
        <f>IF($U$151="zníž. prenesená",$N$151,0)</f>
        <v>0</v>
      </c>
      <c r="BI151" s="81">
        <f>IF($U$151="nulová",$N$151,0)</f>
        <v>0</v>
      </c>
      <c r="BJ151" s="6" t="s">
        <v>119</v>
      </c>
      <c r="BK151" s="131">
        <f>ROUND($L$151*$K$151,3)</f>
        <v>0</v>
      </c>
      <c r="BL151" s="6" t="s">
        <v>146</v>
      </c>
    </row>
    <row r="152" spans="2:64" s="6" customFormat="1" ht="39" customHeight="1">
      <c r="B152" s="22"/>
      <c r="C152" s="123" t="s">
        <v>181</v>
      </c>
      <c r="D152" s="123" t="s">
        <v>142</v>
      </c>
      <c r="E152" s="124" t="s">
        <v>182</v>
      </c>
      <c r="F152" s="191" t="s">
        <v>183</v>
      </c>
      <c r="G152" s="189"/>
      <c r="H152" s="189"/>
      <c r="I152" s="189"/>
      <c r="J152" s="125" t="s">
        <v>145</v>
      </c>
      <c r="K152" s="126">
        <v>8.55</v>
      </c>
      <c r="L152" s="188">
        <v>0</v>
      </c>
      <c r="M152" s="189"/>
      <c r="N152" s="190">
        <f>ROUND($L$152*$K$152,3)</f>
        <v>0</v>
      </c>
      <c r="O152" s="189"/>
      <c r="P152" s="189"/>
      <c r="Q152" s="189"/>
      <c r="R152" s="23"/>
      <c r="T152" s="128"/>
      <c r="U152" s="29" t="s">
        <v>40</v>
      </c>
      <c r="V152" s="129">
        <v>0.982</v>
      </c>
      <c r="W152" s="129">
        <f>$V$152*$K$152</f>
        <v>8.3961</v>
      </c>
      <c r="X152" s="129">
        <v>0.012</v>
      </c>
      <c r="Y152" s="129">
        <f>$X$152*$K$152</f>
        <v>0.10260000000000001</v>
      </c>
      <c r="Z152" s="129">
        <v>0</v>
      </c>
      <c r="AA152" s="130">
        <f>$Z$152*$K$152</f>
        <v>0</v>
      </c>
      <c r="AR152" s="6" t="s">
        <v>146</v>
      </c>
      <c r="AT152" s="6" t="s">
        <v>142</v>
      </c>
      <c r="AU152" s="6" t="s">
        <v>119</v>
      </c>
      <c r="AY152" s="6" t="s">
        <v>141</v>
      </c>
      <c r="BE152" s="81">
        <f>IF($U$152="základná",$N$152,0)</f>
        <v>0</v>
      </c>
      <c r="BF152" s="81">
        <f>IF($U$152="znížená",$N$152,0)</f>
        <v>0</v>
      </c>
      <c r="BG152" s="81">
        <f>IF($U$152="zákl. prenesená",$N$152,0)</f>
        <v>0</v>
      </c>
      <c r="BH152" s="81">
        <f>IF($U$152="zníž. prenesená",$N$152,0)</f>
        <v>0</v>
      </c>
      <c r="BI152" s="81">
        <f>IF($U$152="nulová",$N$152,0)</f>
        <v>0</v>
      </c>
      <c r="BJ152" s="6" t="s">
        <v>119</v>
      </c>
      <c r="BK152" s="131">
        <f>ROUND($L$152*$K$152,3)</f>
        <v>0</v>
      </c>
      <c r="BL152" s="6" t="s">
        <v>146</v>
      </c>
    </row>
    <row r="153" spans="2:63" s="113" customFormat="1" ht="30.75" customHeight="1">
      <c r="B153" s="114"/>
      <c r="D153" s="122" t="s">
        <v>100</v>
      </c>
      <c r="N153" s="184">
        <f>$BK$153</f>
        <v>0</v>
      </c>
      <c r="O153" s="183"/>
      <c r="P153" s="183"/>
      <c r="Q153" s="183"/>
      <c r="R153" s="117"/>
      <c r="T153" s="118"/>
      <c r="W153" s="119">
        <f>SUM($W$154:$W$171)</f>
        <v>728.9309529999999</v>
      </c>
      <c r="Y153" s="119">
        <f>SUM($Y$154:$Y$171)</f>
        <v>9.838350343999998</v>
      </c>
      <c r="AA153" s="120">
        <f>SUM($AA$154:$AA$171)</f>
        <v>40.959019999999995</v>
      </c>
      <c r="AR153" s="116" t="s">
        <v>77</v>
      </c>
      <c r="AT153" s="116" t="s">
        <v>72</v>
      </c>
      <c r="AU153" s="116" t="s">
        <v>77</v>
      </c>
      <c r="AY153" s="116" t="s">
        <v>141</v>
      </c>
      <c r="BK153" s="121">
        <f>SUM($BK$154:$BK$171)</f>
        <v>0</v>
      </c>
    </row>
    <row r="154" spans="2:64" s="6" customFormat="1" ht="15.75" customHeight="1">
      <c r="B154" s="22"/>
      <c r="C154" s="123" t="s">
        <v>184</v>
      </c>
      <c r="D154" s="123" t="s">
        <v>142</v>
      </c>
      <c r="E154" s="124" t="s">
        <v>185</v>
      </c>
      <c r="F154" s="191" t="s">
        <v>186</v>
      </c>
      <c r="G154" s="189"/>
      <c r="H154" s="189"/>
      <c r="I154" s="189"/>
      <c r="J154" s="125" t="s">
        <v>145</v>
      </c>
      <c r="K154" s="126">
        <v>578.49</v>
      </c>
      <c r="L154" s="188">
        <v>0</v>
      </c>
      <c r="M154" s="189"/>
      <c r="N154" s="190">
        <f>ROUND($L$154*$K$154,3)</f>
        <v>0</v>
      </c>
      <c r="O154" s="189"/>
      <c r="P154" s="189"/>
      <c r="Q154" s="189"/>
      <c r="R154" s="23"/>
      <c r="T154" s="128"/>
      <c r="U154" s="29" t="s">
        <v>40</v>
      </c>
      <c r="V154" s="129">
        <v>0.087</v>
      </c>
      <c r="W154" s="129">
        <f>$V$154*$K$154</f>
        <v>50.32863</v>
      </c>
      <c r="X154" s="129">
        <v>0</v>
      </c>
      <c r="Y154" s="129">
        <f>$X$154*$K$154</f>
        <v>0</v>
      </c>
      <c r="Z154" s="129">
        <v>0</v>
      </c>
      <c r="AA154" s="130">
        <f>$Z$154*$K$154</f>
        <v>0</v>
      </c>
      <c r="AR154" s="6" t="s">
        <v>146</v>
      </c>
      <c r="AT154" s="6" t="s">
        <v>142</v>
      </c>
      <c r="AU154" s="6" t="s">
        <v>119</v>
      </c>
      <c r="AY154" s="6" t="s">
        <v>141</v>
      </c>
      <c r="BE154" s="81">
        <f>IF($U$154="základná",$N$154,0)</f>
        <v>0</v>
      </c>
      <c r="BF154" s="81">
        <f>IF($U$154="znížená",$N$154,0)</f>
        <v>0</v>
      </c>
      <c r="BG154" s="81">
        <f>IF($U$154="zákl. prenesená",$N$154,0)</f>
        <v>0</v>
      </c>
      <c r="BH154" s="81">
        <f>IF($U$154="zníž. prenesená",$N$154,0)</f>
        <v>0</v>
      </c>
      <c r="BI154" s="81">
        <f>IF($U$154="nulová",$N$154,0)</f>
        <v>0</v>
      </c>
      <c r="BJ154" s="6" t="s">
        <v>119</v>
      </c>
      <c r="BK154" s="131">
        <f>ROUND($L$154*$K$154,3)</f>
        <v>0</v>
      </c>
      <c r="BL154" s="6" t="s">
        <v>146</v>
      </c>
    </row>
    <row r="155" spans="2:64" s="6" customFormat="1" ht="39" customHeight="1">
      <c r="B155" s="22"/>
      <c r="C155" s="123" t="s">
        <v>187</v>
      </c>
      <c r="D155" s="123" t="s">
        <v>142</v>
      </c>
      <c r="E155" s="124" t="s">
        <v>188</v>
      </c>
      <c r="F155" s="191" t="s">
        <v>189</v>
      </c>
      <c r="G155" s="189"/>
      <c r="H155" s="189"/>
      <c r="I155" s="189"/>
      <c r="J155" s="125" t="s">
        <v>145</v>
      </c>
      <c r="K155" s="126">
        <v>568</v>
      </c>
      <c r="L155" s="188">
        <v>0</v>
      </c>
      <c r="M155" s="189"/>
      <c r="N155" s="190">
        <f>ROUND($L$155*$K$155,3)</f>
        <v>0</v>
      </c>
      <c r="O155" s="189"/>
      <c r="P155" s="189"/>
      <c r="Q155" s="189"/>
      <c r="R155" s="23"/>
      <c r="T155" s="128"/>
      <c r="U155" s="29" t="s">
        <v>40</v>
      </c>
      <c r="V155" s="129">
        <v>0.132</v>
      </c>
      <c r="W155" s="129">
        <f>$V$155*$K$155</f>
        <v>74.976</v>
      </c>
      <c r="X155" s="129">
        <v>4.7E-07</v>
      </c>
      <c r="Y155" s="129">
        <f>$X$155*$K$155</f>
        <v>0.00026696</v>
      </c>
      <c r="Z155" s="129">
        <v>0</v>
      </c>
      <c r="AA155" s="130">
        <f>$Z$155*$K$155</f>
        <v>0</v>
      </c>
      <c r="AR155" s="6" t="s">
        <v>146</v>
      </c>
      <c r="AT155" s="6" t="s">
        <v>142</v>
      </c>
      <c r="AU155" s="6" t="s">
        <v>119</v>
      </c>
      <c r="AY155" s="6" t="s">
        <v>141</v>
      </c>
      <c r="BE155" s="81">
        <f>IF($U$155="základná",$N$155,0)</f>
        <v>0</v>
      </c>
      <c r="BF155" s="81">
        <f>IF($U$155="znížená",$N$155,0)</f>
        <v>0</v>
      </c>
      <c r="BG155" s="81">
        <f>IF($U$155="zákl. prenesená",$N$155,0)</f>
        <v>0</v>
      </c>
      <c r="BH155" s="81">
        <f>IF($U$155="zníž. prenesená",$N$155,0)</f>
        <v>0</v>
      </c>
      <c r="BI155" s="81">
        <f>IF($U$155="nulová",$N$155,0)</f>
        <v>0</v>
      </c>
      <c r="BJ155" s="6" t="s">
        <v>119</v>
      </c>
      <c r="BK155" s="131">
        <f>ROUND($L$155*$K$155,3)</f>
        <v>0</v>
      </c>
      <c r="BL155" s="6" t="s">
        <v>146</v>
      </c>
    </row>
    <row r="156" spans="2:64" s="6" customFormat="1" ht="39" customHeight="1">
      <c r="B156" s="22"/>
      <c r="C156" s="123" t="s">
        <v>190</v>
      </c>
      <c r="D156" s="123" t="s">
        <v>142</v>
      </c>
      <c r="E156" s="124" t="s">
        <v>191</v>
      </c>
      <c r="F156" s="191" t="s">
        <v>192</v>
      </c>
      <c r="G156" s="189"/>
      <c r="H156" s="189"/>
      <c r="I156" s="189"/>
      <c r="J156" s="125" t="s">
        <v>145</v>
      </c>
      <c r="K156" s="126">
        <v>568</v>
      </c>
      <c r="L156" s="188">
        <v>0</v>
      </c>
      <c r="M156" s="189"/>
      <c r="N156" s="190">
        <f>ROUND($L$156*$K$156,3)</f>
        <v>0</v>
      </c>
      <c r="O156" s="189"/>
      <c r="P156" s="189"/>
      <c r="Q156" s="189"/>
      <c r="R156" s="23"/>
      <c r="T156" s="128"/>
      <c r="U156" s="29" t="s">
        <v>40</v>
      </c>
      <c r="V156" s="129">
        <v>0.006</v>
      </c>
      <c r="W156" s="129">
        <f>$V$156*$K$156</f>
        <v>3.408</v>
      </c>
      <c r="X156" s="129">
        <v>0.017309513</v>
      </c>
      <c r="Y156" s="129">
        <f>$X$156*$K$156</f>
        <v>9.831803383999999</v>
      </c>
      <c r="Z156" s="129">
        <v>0</v>
      </c>
      <c r="AA156" s="130">
        <f>$Z$156*$K$156</f>
        <v>0</v>
      </c>
      <c r="AR156" s="6" t="s">
        <v>146</v>
      </c>
      <c r="AT156" s="6" t="s">
        <v>142</v>
      </c>
      <c r="AU156" s="6" t="s">
        <v>119</v>
      </c>
      <c r="AY156" s="6" t="s">
        <v>141</v>
      </c>
      <c r="BE156" s="81">
        <f>IF($U$156="základná",$N$156,0)</f>
        <v>0</v>
      </c>
      <c r="BF156" s="81">
        <f>IF($U$156="znížená",$N$156,0)</f>
        <v>0</v>
      </c>
      <c r="BG156" s="81">
        <f>IF($U$156="zákl. prenesená",$N$156,0)</f>
        <v>0</v>
      </c>
      <c r="BH156" s="81">
        <f>IF($U$156="zníž. prenesená",$N$156,0)</f>
        <v>0</v>
      </c>
      <c r="BI156" s="81">
        <f>IF($U$156="nulová",$N$156,0)</f>
        <v>0</v>
      </c>
      <c r="BJ156" s="6" t="s">
        <v>119</v>
      </c>
      <c r="BK156" s="131">
        <f>ROUND($L$156*$K$156,3)</f>
        <v>0</v>
      </c>
      <c r="BL156" s="6" t="s">
        <v>146</v>
      </c>
    </row>
    <row r="157" spans="2:64" s="6" customFormat="1" ht="27" customHeight="1">
      <c r="B157" s="22"/>
      <c r="C157" s="123" t="s">
        <v>193</v>
      </c>
      <c r="D157" s="123" t="s">
        <v>142</v>
      </c>
      <c r="E157" s="124" t="s">
        <v>194</v>
      </c>
      <c r="F157" s="191" t="s">
        <v>195</v>
      </c>
      <c r="G157" s="189"/>
      <c r="H157" s="189"/>
      <c r="I157" s="189"/>
      <c r="J157" s="125" t="s">
        <v>145</v>
      </c>
      <c r="K157" s="126">
        <v>568</v>
      </c>
      <c r="L157" s="188">
        <v>0</v>
      </c>
      <c r="M157" s="189"/>
      <c r="N157" s="190">
        <f>ROUND($L$157*$K$157,3)</f>
        <v>0</v>
      </c>
      <c r="O157" s="189"/>
      <c r="P157" s="189"/>
      <c r="Q157" s="189"/>
      <c r="R157" s="23"/>
      <c r="T157" s="128"/>
      <c r="U157" s="29" t="s">
        <v>40</v>
      </c>
      <c r="V157" s="129">
        <v>0.092</v>
      </c>
      <c r="W157" s="129">
        <f>$V$157*$K$157</f>
        <v>52.256</v>
      </c>
      <c r="X157" s="129">
        <v>0</v>
      </c>
      <c r="Y157" s="129">
        <f>$X$157*$K$157</f>
        <v>0</v>
      </c>
      <c r="Z157" s="129">
        <v>0</v>
      </c>
      <c r="AA157" s="130">
        <f>$Z$157*$K$157</f>
        <v>0</v>
      </c>
      <c r="AR157" s="6" t="s">
        <v>146</v>
      </c>
      <c r="AT157" s="6" t="s">
        <v>142</v>
      </c>
      <c r="AU157" s="6" t="s">
        <v>119</v>
      </c>
      <c r="AY157" s="6" t="s">
        <v>141</v>
      </c>
      <c r="BE157" s="81">
        <f>IF($U$157="základná",$N$157,0)</f>
        <v>0</v>
      </c>
      <c r="BF157" s="81">
        <f>IF($U$157="znížená",$N$157,0)</f>
        <v>0</v>
      </c>
      <c r="BG157" s="81">
        <f>IF($U$157="zákl. prenesená",$N$157,0)</f>
        <v>0</v>
      </c>
      <c r="BH157" s="81">
        <f>IF($U$157="zníž. prenesená",$N$157,0)</f>
        <v>0</v>
      </c>
      <c r="BI157" s="81">
        <f>IF($U$157="nulová",$N$157,0)</f>
        <v>0</v>
      </c>
      <c r="BJ157" s="6" t="s">
        <v>119</v>
      </c>
      <c r="BK157" s="131">
        <f>ROUND($L$157*$K$157,3)</f>
        <v>0</v>
      </c>
      <c r="BL157" s="6" t="s">
        <v>146</v>
      </c>
    </row>
    <row r="158" spans="2:64" s="6" customFormat="1" ht="15.75" customHeight="1">
      <c r="B158" s="22"/>
      <c r="C158" s="123" t="s">
        <v>196</v>
      </c>
      <c r="D158" s="123" t="s">
        <v>142</v>
      </c>
      <c r="E158" s="124" t="s">
        <v>197</v>
      </c>
      <c r="F158" s="191" t="s">
        <v>198</v>
      </c>
      <c r="G158" s="189"/>
      <c r="H158" s="189"/>
      <c r="I158" s="189"/>
      <c r="J158" s="125" t="s">
        <v>199</v>
      </c>
      <c r="K158" s="126">
        <v>41</v>
      </c>
      <c r="L158" s="188">
        <v>0</v>
      </c>
      <c r="M158" s="189"/>
      <c r="N158" s="190">
        <f>ROUND($L$158*$K$158,3)</f>
        <v>0</v>
      </c>
      <c r="O158" s="189"/>
      <c r="P158" s="189"/>
      <c r="Q158" s="189"/>
      <c r="R158" s="23"/>
      <c r="T158" s="128"/>
      <c r="U158" s="29" t="s">
        <v>40</v>
      </c>
      <c r="V158" s="129">
        <v>0.188</v>
      </c>
      <c r="W158" s="129">
        <f>$V$158*$K$158</f>
        <v>7.708</v>
      </c>
      <c r="X158" s="129">
        <v>8E-05</v>
      </c>
      <c r="Y158" s="129">
        <f>$X$158*$K$158</f>
        <v>0.0032800000000000004</v>
      </c>
      <c r="Z158" s="129">
        <v>0</v>
      </c>
      <c r="AA158" s="130">
        <f>$Z$158*$K$158</f>
        <v>0</v>
      </c>
      <c r="AR158" s="6" t="s">
        <v>146</v>
      </c>
      <c r="AT158" s="6" t="s">
        <v>142</v>
      </c>
      <c r="AU158" s="6" t="s">
        <v>119</v>
      </c>
      <c r="AY158" s="6" t="s">
        <v>141</v>
      </c>
      <c r="BE158" s="81">
        <f>IF($U$158="základná",$N$158,0)</f>
        <v>0</v>
      </c>
      <c r="BF158" s="81">
        <f>IF($U$158="znížená",$N$158,0)</f>
        <v>0</v>
      </c>
      <c r="BG158" s="81">
        <f>IF($U$158="zákl. prenesená",$N$158,0)</f>
        <v>0</v>
      </c>
      <c r="BH158" s="81">
        <f>IF($U$158="zníž. prenesená",$N$158,0)</f>
        <v>0</v>
      </c>
      <c r="BI158" s="81">
        <f>IF($U$158="nulová",$N$158,0)</f>
        <v>0</v>
      </c>
      <c r="BJ158" s="6" t="s">
        <v>119</v>
      </c>
      <c r="BK158" s="131">
        <f>ROUND($L$158*$K$158,3)</f>
        <v>0</v>
      </c>
      <c r="BL158" s="6" t="s">
        <v>146</v>
      </c>
    </row>
    <row r="159" spans="2:64" s="6" customFormat="1" ht="15.75" customHeight="1">
      <c r="B159" s="22"/>
      <c r="C159" s="123" t="s">
        <v>200</v>
      </c>
      <c r="D159" s="123" t="s">
        <v>142</v>
      </c>
      <c r="E159" s="124" t="s">
        <v>201</v>
      </c>
      <c r="F159" s="191" t="s">
        <v>202</v>
      </c>
      <c r="G159" s="189"/>
      <c r="H159" s="189"/>
      <c r="I159" s="189"/>
      <c r="J159" s="125" t="s">
        <v>199</v>
      </c>
      <c r="K159" s="126">
        <v>165.3</v>
      </c>
      <c r="L159" s="188">
        <v>0</v>
      </c>
      <c r="M159" s="189"/>
      <c r="N159" s="190">
        <f>ROUND($L$159*$K$159,3)</f>
        <v>0</v>
      </c>
      <c r="O159" s="189"/>
      <c r="P159" s="189"/>
      <c r="Q159" s="189"/>
      <c r="R159" s="23"/>
      <c r="T159" s="128"/>
      <c r="U159" s="29" t="s">
        <v>40</v>
      </c>
      <c r="V159" s="129">
        <v>0.09593</v>
      </c>
      <c r="W159" s="129">
        <f>$V$159*$K$159</f>
        <v>15.857229000000002</v>
      </c>
      <c r="X159" s="129">
        <v>0</v>
      </c>
      <c r="Y159" s="129">
        <f>$X$159*$K$159</f>
        <v>0</v>
      </c>
      <c r="Z159" s="129">
        <v>0</v>
      </c>
      <c r="AA159" s="130">
        <f>$Z$159*$K$159</f>
        <v>0</v>
      </c>
      <c r="AR159" s="6" t="s">
        <v>146</v>
      </c>
      <c r="AT159" s="6" t="s">
        <v>142</v>
      </c>
      <c r="AU159" s="6" t="s">
        <v>119</v>
      </c>
      <c r="AY159" s="6" t="s">
        <v>141</v>
      </c>
      <c r="BE159" s="81">
        <f>IF($U$159="základná",$N$159,0)</f>
        <v>0</v>
      </c>
      <c r="BF159" s="81">
        <f>IF($U$159="znížená",$N$159,0)</f>
        <v>0</v>
      </c>
      <c r="BG159" s="81">
        <f>IF($U$159="zákl. prenesená",$N$159,0)</f>
        <v>0</v>
      </c>
      <c r="BH159" s="81">
        <f>IF($U$159="zníž. prenesená",$N$159,0)</f>
        <v>0</v>
      </c>
      <c r="BI159" s="81">
        <f>IF($U$159="nulová",$N$159,0)</f>
        <v>0</v>
      </c>
      <c r="BJ159" s="6" t="s">
        <v>119</v>
      </c>
      <c r="BK159" s="131">
        <f>ROUND($L$159*$K$159,3)</f>
        <v>0</v>
      </c>
      <c r="BL159" s="6" t="s">
        <v>146</v>
      </c>
    </row>
    <row r="160" spans="2:64" s="6" customFormat="1" ht="15.75" customHeight="1">
      <c r="B160" s="22"/>
      <c r="C160" s="123" t="s">
        <v>7</v>
      </c>
      <c r="D160" s="123" t="s">
        <v>142</v>
      </c>
      <c r="E160" s="124" t="s">
        <v>203</v>
      </c>
      <c r="F160" s="191" t="s">
        <v>204</v>
      </c>
      <c r="G160" s="189"/>
      <c r="H160" s="189"/>
      <c r="I160" s="189"/>
      <c r="J160" s="125" t="s">
        <v>199</v>
      </c>
      <c r="K160" s="126">
        <v>28.5</v>
      </c>
      <c r="L160" s="188">
        <v>0</v>
      </c>
      <c r="M160" s="189"/>
      <c r="N160" s="190">
        <f>ROUND($L$160*$K$160,3)</f>
        <v>0</v>
      </c>
      <c r="O160" s="189"/>
      <c r="P160" s="189"/>
      <c r="Q160" s="189"/>
      <c r="R160" s="23"/>
      <c r="T160" s="128"/>
      <c r="U160" s="29" t="s">
        <v>40</v>
      </c>
      <c r="V160" s="129">
        <v>0.094</v>
      </c>
      <c r="W160" s="129">
        <f>$V$160*$K$160</f>
        <v>2.679</v>
      </c>
      <c r="X160" s="129">
        <v>0</v>
      </c>
      <c r="Y160" s="129">
        <f>$X$160*$K$160</f>
        <v>0</v>
      </c>
      <c r="Z160" s="129">
        <v>0</v>
      </c>
      <c r="AA160" s="130">
        <f>$Z$160*$K$160</f>
        <v>0</v>
      </c>
      <c r="AR160" s="6" t="s">
        <v>146</v>
      </c>
      <c r="AT160" s="6" t="s">
        <v>142</v>
      </c>
      <c r="AU160" s="6" t="s">
        <v>119</v>
      </c>
      <c r="AY160" s="6" t="s">
        <v>141</v>
      </c>
      <c r="BE160" s="81">
        <f>IF($U$160="základná",$N$160,0)</f>
        <v>0</v>
      </c>
      <c r="BF160" s="81">
        <f>IF($U$160="znížená",$N$160,0)</f>
        <v>0</v>
      </c>
      <c r="BG160" s="81">
        <f>IF($U$160="zákl. prenesená",$N$160,0)</f>
        <v>0</v>
      </c>
      <c r="BH160" s="81">
        <f>IF($U$160="zníž. prenesená",$N$160,0)</f>
        <v>0</v>
      </c>
      <c r="BI160" s="81">
        <f>IF($U$160="nulová",$N$160,0)</f>
        <v>0</v>
      </c>
      <c r="BJ160" s="6" t="s">
        <v>119</v>
      </c>
      <c r="BK160" s="131">
        <f>ROUND($L$160*$K$160,3)</f>
        <v>0</v>
      </c>
      <c r="BL160" s="6" t="s">
        <v>146</v>
      </c>
    </row>
    <row r="161" spans="2:64" s="6" customFormat="1" ht="39" customHeight="1">
      <c r="B161" s="22"/>
      <c r="C161" s="123" t="s">
        <v>205</v>
      </c>
      <c r="D161" s="123" t="s">
        <v>142</v>
      </c>
      <c r="E161" s="124" t="s">
        <v>206</v>
      </c>
      <c r="F161" s="191" t="s">
        <v>207</v>
      </c>
      <c r="G161" s="189"/>
      <c r="H161" s="189"/>
      <c r="I161" s="189"/>
      <c r="J161" s="125" t="s">
        <v>208</v>
      </c>
      <c r="K161" s="126">
        <v>15</v>
      </c>
      <c r="L161" s="188">
        <v>0</v>
      </c>
      <c r="M161" s="189"/>
      <c r="N161" s="190">
        <f>ROUND($L$161*$K$161,3)</f>
        <v>0</v>
      </c>
      <c r="O161" s="189"/>
      <c r="P161" s="189"/>
      <c r="Q161" s="189"/>
      <c r="R161" s="23"/>
      <c r="T161" s="128"/>
      <c r="U161" s="29" t="s">
        <v>40</v>
      </c>
      <c r="V161" s="129">
        <v>0.163</v>
      </c>
      <c r="W161" s="129">
        <f>$V$161*$K$161</f>
        <v>2.4450000000000003</v>
      </c>
      <c r="X161" s="129">
        <v>0.0002</v>
      </c>
      <c r="Y161" s="129">
        <f>$X$161*$K$161</f>
        <v>0.003</v>
      </c>
      <c r="Z161" s="129">
        <v>0</v>
      </c>
      <c r="AA161" s="130">
        <f>$Z$161*$K$161</f>
        <v>0</v>
      </c>
      <c r="AR161" s="6" t="s">
        <v>146</v>
      </c>
      <c r="AT161" s="6" t="s">
        <v>142</v>
      </c>
      <c r="AU161" s="6" t="s">
        <v>119</v>
      </c>
      <c r="AY161" s="6" t="s">
        <v>141</v>
      </c>
      <c r="BE161" s="81">
        <f>IF($U$161="základná",$N$161,0)</f>
        <v>0</v>
      </c>
      <c r="BF161" s="81">
        <f>IF($U$161="znížená",$N$161,0)</f>
        <v>0</v>
      </c>
      <c r="BG161" s="81">
        <f>IF($U$161="zákl. prenesená",$N$161,0)</f>
        <v>0</v>
      </c>
      <c r="BH161" s="81">
        <f>IF($U$161="zníž. prenesená",$N$161,0)</f>
        <v>0</v>
      </c>
      <c r="BI161" s="81">
        <f>IF($U$161="nulová",$N$161,0)</f>
        <v>0</v>
      </c>
      <c r="BJ161" s="6" t="s">
        <v>119</v>
      </c>
      <c r="BK161" s="131">
        <f>ROUND($L$161*$K$161,3)</f>
        <v>0</v>
      </c>
      <c r="BL161" s="6" t="s">
        <v>146</v>
      </c>
    </row>
    <row r="162" spans="2:64" s="6" customFormat="1" ht="39" customHeight="1">
      <c r="B162" s="22"/>
      <c r="C162" s="123" t="s">
        <v>209</v>
      </c>
      <c r="D162" s="123" t="s">
        <v>142</v>
      </c>
      <c r="E162" s="124" t="s">
        <v>210</v>
      </c>
      <c r="F162" s="191" t="s">
        <v>211</v>
      </c>
      <c r="G162" s="189"/>
      <c r="H162" s="189"/>
      <c r="I162" s="189"/>
      <c r="J162" s="125" t="s">
        <v>145</v>
      </c>
      <c r="K162" s="126">
        <v>578.49</v>
      </c>
      <c r="L162" s="188">
        <v>0</v>
      </c>
      <c r="M162" s="189"/>
      <c r="N162" s="190">
        <f>ROUND($L$162*$K$162,3)</f>
        <v>0</v>
      </c>
      <c r="O162" s="189"/>
      <c r="P162" s="189"/>
      <c r="Q162" s="189"/>
      <c r="R162" s="23"/>
      <c r="T162" s="128"/>
      <c r="U162" s="29" t="s">
        <v>40</v>
      </c>
      <c r="V162" s="129">
        <v>0.052</v>
      </c>
      <c r="W162" s="129">
        <f>$V$162*$K$162</f>
        <v>30.08148</v>
      </c>
      <c r="X162" s="129">
        <v>0</v>
      </c>
      <c r="Y162" s="129">
        <f>$X$162*$K$162</f>
        <v>0</v>
      </c>
      <c r="Z162" s="129">
        <v>0.016</v>
      </c>
      <c r="AA162" s="130">
        <f>$Z$162*$K$162</f>
        <v>9.255840000000001</v>
      </c>
      <c r="AR162" s="6" t="s">
        <v>146</v>
      </c>
      <c r="AT162" s="6" t="s">
        <v>142</v>
      </c>
      <c r="AU162" s="6" t="s">
        <v>119</v>
      </c>
      <c r="AY162" s="6" t="s">
        <v>141</v>
      </c>
      <c r="BE162" s="81">
        <f>IF($U$162="základná",$N$162,0)</f>
        <v>0</v>
      </c>
      <c r="BF162" s="81">
        <f>IF($U$162="znížená",$N$162,0)</f>
        <v>0</v>
      </c>
      <c r="BG162" s="81">
        <f>IF($U$162="zákl. prenesená",$N$162,0)</f>
        <v>0</v>
      </c>
      <c r="BH162" s="81">
        <f>IF($U$162="zníž. prenesená",$N$162,0)</f>
        <v>0</v>
      </c>
      <c r="BI162" s="81">
        <f>IF($U$162="nulová",$N$162,0)</f>
        <v>0</v>
      </c>
      <c r="BJ162" s="6" t="s">
        <v>119</v>
      </c>
      <c r="BK162" s="131">
        <f>ROUND($L$162*$K$162,3)</f>
        <v>0</v>
      </c>
      <c r="BL162" s="6" t="s">
        <v>146</v>
      </c>
    </row>
    <row r="163" spans="2:64" s="6" customFormat="1" ht="27" customHeight="1">
      <c r="B163" s="22"/>
      <c r="C163" s="123" t="s">
        <v>212</v>
      </c>
      <c r="D163" s="123" t="s">
        <v>142</v>
      </c>
      <c r="E163" s="124" t="s">
        <v>213</v>
      </c>
      <c r="F163" s="191" t="s">
        <v>214</v>
      </c>
      <c r="G163" s="189"/>
      <c r="H163" s="189"/>
      <c r="I163" s="189"/>
      <c r="J163" s="125" t="s">
        <v>145</v>
      </c>
      <c r="K163" s="126">
        <v>7.62</v>
      </c>
      <c r="L163" s="188">
        <v>0</v>
      </c>
      <c r="M163" s="189"/>
      <c r="N163" s="190">
        <f>ROUND($L$163*$K$163,3)</f>
        <v>0</v>
      </c>
      <c r="O163" s="189"/>
      <c r="P163" s="189"/>
      <c r="Q163" s="189"/>
      <c r="R163" s="23"/>
      <c r="T163" s="128"/>
      <c r="U163" s="29" t="s">
        <v>40</v>
      </c>
      <c r="V163" s="129">
        <v>0.369</v>
      </c>
      <c r="W163" s="129">
        <f>$V$163*$K$163</f>
        <v>2.81178</v>
      </c>
      <c r="X163" s="129">
        <v>0</v>
      </c>
      <c r="Y163" s="129">
        <f>$X$163*$K$163</f>
        <v>0</v>
      </c>
      <c r="Z163" s="129">
        <v>0.089</v>
      </c>
      <c r="AA163" s="130">
        <f>$Z$163*$K$163</f>
        <v>0.67818</v>
      </c>
      <c r="AR163" s="6" t="s">
        <v>146</v>
      </c>
      <c r="AT163" s="6" t="s">
        <v>142</v>
      </c>
      <c r="AU163" s="6" t="s">
        <v>119</v>
      </c>
      <c r="AY163" s="6" t="s">
        <v>141</v>
      </c>
      <c r="BE163" s="81">
        <f>IF($U$163="základná",$N$163,0)</f>
        <v>0</v>
      </c>
      <c r="BF163" s="81">
        <f>IF($U$163="znížená",$N$163,0)</f>
        <v>0</v>
      </c>
      <c r="BG163" s="81">
        <f>IF($U$163="zákl. prenesená",$N$163,0)</f>
        <v>0</v>
      </c>
      <c r="BH163" s="81">
        <f>IF($U$163="zníž. prenesená",$N$163,0)</f>
        <v>0</v>
      </c>
      <c r="BI163" s="81">
        <f>IF($U$163="nulová",$N$163,0)</f>
        <v>0</v>
      </c>
      <c r="BJ163" s="6" t="s">
        <v>119</v>
      </c>
      <c r="BK163" s="131">
        <f>ROUND($L$163*$K$163,3)</f>
        <v>0</v>
      </c>
      <c r="BL163" s="6" t="s">
        <v>146</v>
      </c>
    </row>
    <row r="164" spans="2:64" s="6" customFormat="1" ht="27" customHeight="1">
      <c r="B164" s="22"/>
      <c r="C164" s="123" t="s">
        <v>215</v>
      </c>
      <c r="D164" s="123" t="s">
        <v>142</v>
      </c>
      <c r="E164" s="124" t="s">
        <v>216</v>
      </c>
      <c r="F164" s="191" t="s">
        <v>217</v>
      </c>
      <c r="G164" s="189"/>
      <c r="H164" s="189"/>
      <c r="I164" s="189"/>
      <c r="J164" s="125" t="s">
        <v>145</v>
      </c>
      <c r="K164" s="126">
        <v>425</v>
      </c>
      <c r="L164" s="188">
        <v>0</v>
      </c>
      <c r="M164" s="189"/>
      <c r="N164" s="190">
        <f>ROUND($L$164*$K$164,3)</f>
        <v>0</v>
      </c>
      <c r="O164" s="189"/>
      <c r="P164" s="189"/>
      <c r="Q164" s="189"/>
      <c r="R164" s="23"/>
      <c r="T164" s="128"/>
      <c r="U164" s="29" t="s">
        <v>40</v>
      </c>
      <c r="V164" s="129">
        <v>0.547</v>
      </c>
      <c r="W164" s="129">
        <f>$V$164*$K$164</f>
        <v>232.47500000000002</v>
      </c>
      <c r="X164" s="129">
        <v>0</v>
      </c>
      <c r="Y164" s="129">
        <f>$X$164*$K$164</f>
        <v>0</v>
      </c>
      <c r="Z164" s="129">
        <v>0.073</v>
      </c>
      <c r="AA164" s="130">
        <f>$Z$164*$K$164</f>
        <v>31.025</v>
      </c>
      <c r="AR164" s="6" t="s">
        <v>146</v>
      </c>
      <c r="AT164" s="6" t="s">
        <v>142</v>
      </c>
      <c r="AU164" s="6" t="s">
        <v>119</v>
      </c>
      <c r="AY164" s="6" t="s">
        <v>141</v>
      </c>
      <c r="BE164" s="81">
        <f>IF($U$164="základná",$N$164,0)</f>
        <v>0</v>
      </c>
      <c r="BF164" s="81">
        <f>IF($U$164="znížená",$N$164,0)</f>
        <v>0</v>
      </c>
      <c r="BG164" s="81">
        <f>IF($U$164="zákl. prenesená",$N$164,0)</f>
        <v>0</v>
      </c>
      <c r="BH164" s="81">
        <f>IF($U$164="zníž. prenesená",$N$164,0)</f>
        <v>0</v>
      </c>
      <c r="BI164" s="81">
        <f>IF($U$164="nulová",$N$164,0)</f>
        <v>0</v>
      </c>
      <c r="BJ164" s="6" t="s">
        <v>119</v>
      </c>
      <c r="BK164" s="131">
        <f>ROUND($L$164*$K$164,3)</f>
        <v>0</v>
      </c>
      <c r="BL164" s="6" t="s">
        <v>146</v>
      </c>
    </row>
    <row r="165" spans="2:64" s="6" customFormat="1" ht="27" customHeight="1">
      <c r="B165" s="22"/>
      <c r="C165" s="123" t="s">
        <v>218</v>
      </c>
      <c r="D165" s="123" t="s">
        <v>142</v>
      </c>
      <c r="E165" s="124" t="s">
        <v>219</v>
      </c>
      <c r="F165" s="191" t="s">
        <v>220</v>
      </c>
      <c r="G165" s="189"/>
      <c r="H165" s="189"/>
      <c r="I165" s="189"/>
      <c r="J165" s="125" t="s">
        <v>221</v>
      </c>
      <c r="K165" s="126">
        <v>58.204</v>
      </c>
      <c r="L165" s="188">
        <v>0</v>
      </c>
      <c r="M165" s="189"/>
      <c r="N165" s="190">
        <f>ROUND($L$165*$K$165,3)</f>
        <v>0</v>
      </c>
      <c r="O165" s="189"/>
      <c r="P165" s="189"/>
      <c r="Q165" s="189"/>
      <c r="R165" s="23"/>
      <c r="T165" s="128"/>
      <c r="U165" s="29" t="s">
        <v>40</v>
      </c>
      <c r="V165" s="129">
        <v>0.882</v>
      </c>
      <c r="W165" s="129">
        <f>$V$165*$K$165</f>
        <v>51.335928</v>
      </c>
      <c r="X165" s="129">
        <v>0</v>
      </c>
      <c r="Y165" s="129">
        <f>$X$165*$K$165</f>
        <v>0</v>
      </c>
      <c r="Z165" s="129">
        <v>0</v>
      </c>
      <c r="AA165" s="130">
        <f>$Z$165*$K$165</f>
        <v>0</v>
      </c>
      <c r="AR165" s="6" t="s">
        <v>146</v>
      </c>
      <c r="AT165" s="6" t="s">
        <v>142</v>
      </c>
      <c r="AU165" s="6" t="s">
        <v>119</v>
      </c>
      <c r="AY165" s="6" t="s">
        <v>141</v>
      </c>
      <c r="BE165" s="81">
        <f>IF($U$165="základná",$N$165,0)</f>
        <v>0</v>
      </c>
      <c r="BF165" s="81">
        <f>IF($U$165="znížená",$N$165,0)</f>
        <v>0</v>
      </c>
      <c r="BG165" s="81">
        <f>IF($U$165="zákl. prenesená",$N$165,0)</f>
        <v>0</v>
      </c>
      <c r="BH165" s="81">
        <f>IF($U$165="zníž. prenesená",$N$165,0)</f>
        <v>0</v>
      </c>
      <c r="BI165" s="81">
        <f>IF($U$165="nulová",$N$165,0)</f>
        <v>0</v>
      </c>
      <c r="BJ165" s="6" t="s">
        <v>119</v>
      </c>
      <c r="BK165" s="131">
        <f>ROUND($L$165*$K$165,3)</f>
        <v>0</v>
      </c>
      <c r="BL165" s="6" t="s">
        <v>146</v>
      </c>
    </row>
    <row r="166" spans="2:64" s="6" customFormat="1" ht="27" customHeight="1">
      <c r="B166" s="22"/>
      <c r="C166" s="123" t="s">
        <v>222</v>
      </c>
      <c r="D166" s="123" t="s">
        <v>142</v>
      </c>
      <c r="E166" s="124" t="s">
        <v>223</v>
      </c>
      <c r="F166" s="191" t="s">
        <v>224</v>
      </c>
      <c r="G166" s="189"/>
      <c r="H166" s="189"/>
      <c r="I166" s="189"/>
      <c r="J166" s="125" t="s">
        <v>221</v>
      </c>
      <c r="K166" s="126">
        <v>110.492</v>
      </c>
      <c r="L166" s="188">
        <v>0</v>
      </c>
      <c r="M166" s="189"/>
      <c r="N166" s="190">
        <f>ROUND($L$166*$K$166,3)</f>
        <v>0</v>
      </c>
      <c r="O166" s="189"/>
      <c r="P166" s="189"/>
      <c r="Q166" s="189"/>
      <c r="R166" s="23"/>
      <c r="T166" s="128"/>
      <c r="U166" s="29" t="s">
        <v>40</v>
      </c>
      <c r="V166" s="129">
        <v>0.618</v>
      </c>
      <c r="W166" s="129">
        <f>$V$166*$K$166</f>
        <v>68.284056</v>
      </c>
      <c r="X166" s="129">
        <v>0</v>
      </c>
      <c r="Y166" s="129">
        <f>$X$166*$K$166</f>
        <v>0</v>
      </c>
      <c r="Z166" s="129">
        <v>0</v>
      </c>
      <c r="AA166" s="130">
        <f>$Z$166*$K$166</f>
        <v>0</v>
      </c>
      <c r="AR166" s="6" t="s">
        <v>146</v>
      </c>
      <c r="AT166" s="6" t="s">
        <v>142</v>
      </c>
      <c r="AU166" s="6" t="s">
        <v>119</v>
      </c>
      <c r="AY166" s="6" t="s">
        <v>141</v>
      </c>
      <c r="BE166" s="81">
        <f>IF($U$166="základná",$N$166,0)</f>
        <v>0</v>
      </c>
      <c r="BF166" s="81">
        <f>IF($U$166="znížená",$N$166,0)</f>
        <v>0</v>
      </c>
      <c r="BG166" s="81">
        <f>IF($U$166="zákl. prenesená",$N$166,0)</f>
        <v>0</v>
      </c>
      <c r="BH166" s="81">
        <f>IF($U$166="zníž. prenesená",$N$166,0)</f>
        <v>0</v>
      </c>
      <c r="BI166" s="81">
        <f>IF($U$166="nulová",$N$166,0)</f>
        <v>0</v>
      </c>
      <c r="BJ166" s="6" t="s">
        <v>119</v>
      </c>
      <c r="BK166" s="131">
        <f>ROUND($L$166*$K$166,3)</f>
        <v>0</v>
      </c>
      <c r="BL166" s="6" t="s">
        <v>146</v>
      </c>
    </row>
    <row r="167" spans="2:64" s="6" customFormat="1" ht="27" customHeight="1">
      <c r="B167" s="22"/>
      <c r="C167" s="123" t="s">
        <v>225</v>
      </c>
      <c r="D167" s="123" t="s">
        <v>142</v>
      </c>
      <c r="E167" s="124" t="s">
        <v>226</v>
      </c>
      <c r="F167" s="191" t="s">
        <v>227</v>
      </c>
      <c r="G167" s="189"/>
      <c r="H167" s="189"/>
      <c r="I167" s="189"/>
      <c r="J167" s="125" t="s">
        <v>221</v>
      </c>
      <c r="K167" s="126">
        <v>58.204</v>
      </c>
      <c r="L167" s="188">
        <v>0</v>
      </c>
      <c r="M167" s="189"/>
      <c r="N167" s="190">
        <f>ROUND($L$167*$K$167,3)</f>
        <v>0</v>
      </c>
      <c r="O167" s="189"/>
      <c r="P167" s="189"/>
      <c r="Q167" s="189"/>
      <c r="R167" s="23"/>
      <c r="T167" s="128"/>
      <c r="U167" s="29" t="s">
        <v>40</v>
      </c>
      <c r="V167" s="129">
        <v>0.598</v>
      </c>
      <c r="W167" s="129">
        <f>$V$167*$K$167</f>
        <v>34.805991999999996</v>
      </c>
      <c r="X167" s="129">
        <v>0</v>
      </c>
      <c r="Y167" s="129">
        <f>$X$167*$K$167</f>
        <v>0</v>
      </c>
      <c r="Z167" s="129">
        <v>0</v>
      </c>
      <c r="AA167" s="130">
        <f>$Z$167*$K$167</f>
        <v>0</v>
      </c>
      <c r="AR167" s="6" t="s">
        <v>146</v>
      </c>
      <c r="AT167" s="6" t="s">
        <v>142</v>
      </c>
      <c r="AU167" s="6" t="s">
        <v>119</v>
      </c>
      <c r="AY167" s="6" t="s">
        <v>141</v>
      </c>
      <c r="BE167" s="81">
        <f>IF($U$167="základná",$N$167,0)</f>
        <v>0</v>
      </c>
      <c r="BF167" s="81">
        <f>IF($U$167="znížená",$N$167,0)</f>
        <v>0</v>
      </c>
      <c r="BG167" s="81">
        <f>IF($U$167="zákl. prenesená",$N$167,0)</f>
        <v>0</v>
      </c>
      <c r="BH167" s="81">
        <f>IF($U$167="zníž. prenesená",$N$167,0)</f>
        <v>0</v>
      </c>
      <c r="BI167" s="81">
        <f>IF($U$167="nulová",$N$167,0)</f>
        <v>0</v>
      </c>
      <c r="BJ167" s="6" t="s">
        <v>119</v>
      </c>
      <c r="BK167" s="131">
        <f>ROUND($L$167*$K$167,3)</f>
        <v>0</v>
      </c>
      <c r="BL167" s="6" t="s">
        <v>146</v>
      </c>
    </row>
    <row r="168" spans="2:64" s="6" customFormat="1" ht="27" customHeight="1">
      <c r="B168" s="22"/>
      <c r="C168" s="123" t="s">
        <v>228</v>
      </c>
      <c r="D168" s="123" t="s">
        <v>142</v>
      </c>
      <c r="E168" s="124" t="s">
        <v>229</v>
      </c>
      <c r="F168" s="191" t="s">
        <v>230</v>
      </c>
      <c r="G168" s="189"/>
      <c r="H168" s="189"/>
      <c r="I168" s="189"/>
      <c r="J168" s="125" t="s">
        <v>221</v>
      </c>
      <c r="K168" s="126">
        <v>497.214</v>
      </c>
      <c r="L168" s="188">
        <v>0</v>
      </c>
      <c r="M168" s="189"/>
      <c r="N168" s="190">
        <f>ROUND($L$168*$K$168,3)</f>
        <v>0</v>
      </c>
      <c r="O168" s="189"/>
      <c r="P168" s="189"/>
      <c r="Q168" s="189"/>
      <c r="R168" s="23"/>
      <c r="T168" s="128"/>
      <c r="U168" s="29" t="s">
        <v>40</v>
      </c>
      <c r="V168" s="129">
        <v>0.007</v>
      </c>
      <c r="W168" s="129">
        <f>$V$168*$K$168</f>
        <v>3.480498</v>
      </c>
      <c r="X168" s="129">
        <v>0</v>
      </c>
      <c r="Y168" s="129">
        <f>$X$168*$K$168</f>
        <v>0</v>
      </c>
      <c r="Z168" s="129">
        <v>0</v>
      </c>
      <c r="AA168" s="130">
        <f>$Z$168*$K$168</f>
        <v>0</v>
      </c>
      <c r="AR168" s="6" t="s">
        <v>146</v>
      </c>
      <c r="AT168" s="6" t="s">
        <v>142</v>
      </c>
      <c r="AU168" s="6" t="s">
        <v>119</v>
      </c>
      <c r="AY168" s="6" t="s">
        <v>141</v>
      </c>
      <c r="BE168" s="81">
        <f>IF($U$168="základná",$N$168,0)</f>
        <v>0</v>
      </c>
      <c r="BF168" s="81">
        <f>IF($U$168="znížená",$N$168,0)</f>
        <v>0</v>
      </c>
      <c r="BG168" s="81">
        <f>IF($U$168="zákl. prenesená",$N$168,0)</f>
        <v>0</v>
      </c>
      <c r="BH168" s="81">
        <f>IF($U$168="zníž. prenesená",$N$168,0)</f>
        <v>0</v>
      </c>
      <c r="BI168" s="81">
        <f>IF($U$168="nulová",$N$168,0)</f>
        <v>0</v>
      </c>
      <c r="BJ168" s="6" t="s">
        <v>119</v>
      </c>
      <c r="BK168" s="131">
        <f>ROUND($L$168*$K$168,3)</f>
        <v>0</v>
      </c>
      <c r="BL168" s="6" t="s">
        <v>146</v>
      </c>
    </row>
    <row r="169" spans="2:64" s="6" customFormat="1" ht="27" customHeight="1">
      <c r="B169" s="22"/>
      <c r="C169" s="123" t="s">
        <v>231</v>
      </c>
      <c r="D169" s="123" t="s">
        <v>142</v>
      </c>
      <c r="E169" s="124" t="s">
        <v>232</v>
      </c>
      <c r="F169" s="191" t="s">
        <v>233</v>
      </c>
      <c r="G169" s="189"/>
      <c r="H169" s="189"/>
      <c r="I169" s="189"/>
      <c r="J169" s="125" t="s">
        <v>221</v>
      </c>
      <c r="K169" s="126">
        <v>58.204</v>
      </c>
      <c r="L169" s="188">
        <v>0</v>
      </c>
      <c r="M169" s="189"/>
      <c r="N169" s="190">
        <f>ROUND($L$169*$K$169,3)</f>
        <v>0</v>
      </c>
      <c r="O169" s="189"/>
      <c r="P169" s="189"/>
      <c r="Q169" s="189"/>
      <c r="R169" s="23"/>
      <c r="T169" s="128"/>
      <c r="U169" s="29" t="s">
        <v>40</v>
      </c>
      <c r="V169" s="129">
        <v>0.89</v>
      </c>
      <c r="W169" s="129">
        <f>$V$169*$K$169</f>
        <v>51.80156</v>
      </c>
      <c r="X169" s="129">
        <v>0</v>
      </c>
      <c r="Y169" s="129">
        <f>$X$169*$K$169</f>
        <v>0</v>
      </c>
      <c r="Z169" s="129">
        <v>0</v>
      </c>
      <c r="AA169" s="130">
        <f>$Z$169*$K$169</f>
        <v>0</v>
      </c>
      <c r="AR169" s="6" t="s">
        <v>146</v>
      </c>
      <c r="AT169" s="6" t="s">
        <v>142</v>
      </c>
      <c r="AU169" s="6" t="s">
        <v>119</v>
      </c>
      <c r="AY169" s="6" t="s">
        <v>141</v>
      </c>
      <c r="BE169" s="81">
        <f>IF($U$169="základná",$N$169,0)</f>
        <v>0</v>
      </c>
      <c r="BF169" s="81">
        <f>IF($U$169="znížená",$N$169,0)</f>
        <v>0</v>
      </c>
      <c r="BG169" s="81">
        <f>IF($U$169="zákl. prenesená",$N$169,0)</f>
        <v>0</v>
      </c>
      <c r="BH169" s="81">
        <f>IF($U$169="zníž. prenesená",$N$169,0)</f>
        <v>0</v>
      </c>
      <c r="BI169" s="81">
        <f>IF($U$169="nulová",$N$169,0)</f>
        <v>0</v>
      </c>
      <c r="BJ169" s="6" t="s">
        <v>119</v>
      </c>
      <c r="BK169" s="131">
        <f>ROUND($L$169*$K$169,3)</f>
        <v>0</v>
      </c>
      <c r="BL169" s="6" t="s">
        <v>146</v>
      </c>
    </row>
    <row r="170" spans="2:64" s="6" customFormat="1" ht="27" customHeight="1">
      <c r="B170" s="22"/>
      <c r="C170" s="123" t="s">
        <v>234</v>
      </c>
      <c r="D170" s="123" t="s">
        <v>142</v>
      </c>
      <c r="E170" s="124" t="s">
        <v>235</v>
      </c>
      <c r="F170" s="191" t="s">
        <v>236</v>
      </c>
      <c r="G170" s="189"/>
      <c r="H170" s="189"/>
      <c r="I170" s="189"/>
      <c r="J170" s="125" t="s">
        <v>221</v>
      </c>
      <c r="K170" s="126">
        <v>441.968</v>
      </c>
      <c r="L170" s="188">
        <v>0</v>
      </c>
      <c r="M170" s="189"/>
      <c r="N170" s="190">
        <f>ROUND($L$170*$K$170,3)</f>
        <v>0</v>
      </c>
      <c r="O170" s="189"/>
      <c r="P170" s="189"/>
      <c r="Q170" s="189"/>
      <c r="R170" s="23"/>
      <c r="T170" s="128"/>
      <c r="U170" s="29" t="s">
        <v>40</v>
      </c>
      <c r="V170" s="129">
        <v>0.1</v>
      </c>
      <c r="W170" s="129">
        <f>$V$170*$K$170</f>
        <v>44.1968</v>
      </c>
      <c r="X170" s="129">
        <v>0</v>
      </c>
      <c r="Y170" s="129">
        <f>$X$170*$K$170</f>
        <v>0</v>
      </c>
      <c r="Z170" s="129">
        <v>0</v>
      </c>
      <c r="AA170" s="130">
        <f>$Z$170*$K$170</f>
        <v>0</v>
      </c>
      <c r="AR170" s="6" t="s">
        <v>146</v>
      </c>
      <c r="AT170" s="6" t="s">
        <v>142</v>
      </c>
      <c r="AU170" s="6" t="s">
        <v>119</v>
      </c>
      <c r="AY170" s="6" t="s">
        <v>141</v>
      </c>
      <c r="BE170" s="81">
        <f>IF($U$170="základná",$N$170,0)</f>
        <v>0</v>
      </c>
      <c r="BF170" s="81">
        <f>IF($U$170="znížená",$N$170,0)</f>
        <v>0</v>
      </c>
      <c r="BG170" s="81">
        <f>IF($U$170="zákl. prenesená",$N$170,0)</f>
        <v>0</v>
      </c>
      <c r="BH170" s="81">
        <f>IF($U$170="zníž. prenesená",$N$170,0)</f>
        <v>0</v>
      </c>
      <c r="BI170" s="81">
        <f>IF($U$170="nulová",$N$170,0)</f>
        <v>0</v>
      </c>
      <c r="BJ170" s="6" t="s">
        <v>119</v>
      </c>
      <c r="BK170" s="131">
        <f>ROUND($L$170*$K$170,3)</f>
        <v>0</v>
      </c>
      <c r="BL170" s="6" t="s">
        <v>146</v>
      </c>
    </row>
    <row r="171" spans="2:64" s="6" customFormat="1" ht="27" customHeight="1">
      <c r="B171" s="22"/>
      <c r="C171" s="123" t="s">
        <v>237</v>
      </c>
      <c r="D171" s="123" t="s">
        <v>142</v>
      </c>
      <c r="E171" s="124" t="s">
        <v>238</v>
      </c>
      <c r="F171" s="191" t="s">
        <v>239</v>
      </c>
      <c r="G171" s="189"/>
      <c r="H171" s="189"/>
      <c r="I171" s="189"/>
      <c r="J171" s="125" t="s">
        <v>221</v>
      </c>
      <c r="K171" s="126">
        <v>58.204</v>
      </c>
      <c r="L171" s="188">
        <v>0</v>
      </c>
      <c r="M171" s="189"/>
      <c r="N171" s="190">
        <f>ROUND($L$171*$K$171,3)</f>
        <v>0</v>
      </c>
      <c r="O171" s="189"/>
      <c r="P171" s="189"/>
      <c r="Q171" s="189"/>
      <c r="R171" s="23"/>
      <c r="T171" s="128"/>
      <c r="U171" s="29" t="s">
        <v>40</v>
      </c>
      <c r="V171" s="129">
        <v>0</v>
      </c>
      <c r="W171" s="129">
        <f>$V$171*$K$171</f>
        <v>0</v>
      </c>
      <c r="X171" s="129">
        <v>0</v>
      </c>
      <c r="Y171" s="129">
        <f>$X$171*$K$171</f>
        <v>0</v>
      </c>
      <c r="Z171" s="129">
        <v>0</v>
      </c>
      <c r="AA171" s="130">
        <f>$Z$171*$K$171</f>
        <v>0</v>
      </c>
      <c r="AR171" s="6" t="s">
        <v>146</v>
      </c>
      <c r="AT171" s="6" t="s">
        <v>142</v>
      </c>
      <c r="AU171" s="6" t="s">
        <v>119</v>
      </c>
      <c r="AY171" s="6" t="s">
        <v>141</v>
      </c>
      <c r="BE171" s="81">
        <f>IF($U$171="základná",$N$171,0)</f>
        <v>0</v>
      </c>
      <c r="BF171" s="81">
        <f>IF($U$171="znížená",$N$171,0)</f>
        <v>0</v>
      </c>
      <c r="BG171" s="81">
        <f>IF($U$171="zákl. prenesená",$N$171,0)</f>
        <v>0</v>
      </c>
      <c r="BH171" s="81">
        <f>IF($U$171="zníž. prenesená",$N$171,0)</f>
        <v>0</v>
      </c>
      <c r="BI171" s="81">
        <f>IF($U$171="nulová",$N$171,0)</f>
        <v>0</v>
      </c>
      <c r="BJ171" s="6" t="s">
        <v>119</v>
      </c>
      <c r="BK171" s="131">
        <f>ROUND($L$171*$K$171,3)</f>
        <v>0</v>
      </c>
      <c r="BL171" s="6" t="s">
        <v>146</v>
      </c>
    </row>
    <row r="172" spans="2:63" s="113" customFormat="1" ht="30.75" customHeight="1">
      <c r="B172" s="114"/>
      <c r="D172" s="122" t="s">
        <v>101</v>
      </c>
      <c r="N172" s="184">
        <f>$BK$172</f>
        <v>0</v>
      </c>
      <c r="O172" s="183"/>
      <c r="P172" s="183"/>
      <c r="Q172" s="183"/>
      <c r="R172" s="117"/>
      <c r="T172" s="118"/>
      <c r="W172" s="119">
        <f>$W$173</f>
        <v>51.205531</v>
      </c>
      <c r="Y172" s="119">
        <f>$Y$173</f>
        <v>0</v>
      </c>
      <c r="AA172" s="120">
        <f>$AA$173</f>
        <v>0</v>
      </c>
      <c r="AR172" s="116" t="s">
        <v>77</v>
      </c>
      <c r="AT172" s="116" t="s">
        <v>72</v>
      </c>
      <c r="AU172" s="116" t="s">
        <v>77</v>
      </c>
      <c r="AY172" s="116" t="s">
        <v>141</v>
      </c>
      <c r="BK172" s="121">
        <f>$BK$173</f>
        <v>0</v>
      </c>
    </row>
    <row r="173" spans="2:64" s="6" customFormat="1" ht="27" customHeight="1">
      <c r="B173" s="22"/>
      <c r="C173" s="123" t="s">
        <v>240</v>
      </c>
      <c r="D173" s="123" t="s">
        <v>142</v>
      </c>
      <c r="E173" s="124" t="s">
        <v>241</v>
      </c>
      <c r="F173" s="191" t="s">
        <v>242</v>
      </c>
      <c r="G173" s="189"/>
      <c r="H173" s="189"/>
      <c r="I173" s="189"/>
      <c r="J173" s="125" t="s">
        <v>221</v>
      </c>
      <c r="K173" s="126">
        <v>28.751</v>
      </c>
      <c r="L173" s="188">
        <v>0</v>
      </c>
      <c r="M173" s="189"/>
      <c r="N173" s="190">
        <f>ROUND($L$173*$K$173,3)</f>
        <v>0</v>
      </c>
      <c r="O173" s="189"/>
      <c r="P173" s="189"/>
      <c r="Q173" s="189"/>
      <c r="R173" s="23"/>
      <c r="T173" s="128"/>
      <c r="U173" s="29" t="s">
        <v>40</v>
      </c>
      <c r="V173" s="129">
        <v>1.781</v>
      </c>
      <c r="W173" s="129">
        <f>$V$173*$K$173</f>
        <v>51.205531</v>
      </c>
      <c r="X173" s="129">
        <v>0</v>
      </c>
      <c r="Y173" s="129">
        <f>$X$173*$K$173</f>
        <v>0</v>
      </c>
      <c r="Z173" s="129">
        <v>0</v>
      </c>
      <c r="AA173" s="130">
        <f>$Z$173*$K$173</f>
        <v>0</v>
      </c>
      <c r="AR173" s="6" t="s">
        <v>146</v>
      </c>
      <c r="AT173" s="6" t="s">
        <v>142</v>
      </c>
      <c r="AU173" s="6" t="s">
        <v>119</v>
      </c>
      <c r="AY173" s="6" t="s">
        <v>141</v>
      </c>
      <c r="BE173" s="81">
        <f>IF($U$173="základná",$N$173,0)</f>
        <v>0</v>
      </c>
      <c r="BF173" s="81">
        <f>IF($U$173="znížená",$N$173,0)</f>
        <v>0</v>
      </c>
      <c r="BG173" s="81">
        <f>IF($U$173="zákl. prenesená",$N$173,0)</f>
        <v>0</v>
      </c>
      <c r="BH173" s="81">
        <f>IF($U$173="zníž. prenesená",$N$173,0)</f>
        <v>0</v>
      </c>
      <c r="BI173" s="81">
        <f>IF($U$173="nulová",$N$173,0)</f>
        <v>0</v>
      </c>
      <c r="BJ173" s="6" t="s">
        <v>119</v>
      </c>
      <c r="BK173" s="131">
        <f>ROUND($L$173*$K$173,3)</f>
        <v>0</v>
      </c>
      <c r="BL173" s="6" t="s">
        <v>146</v>
      </c>
    </row>
    <row r="174" spans="2:63" s="113" customFormat="1" ht="37.5" customHeight="1">
      <c r="B174" s="114"/>
      <c r="D174" s="115" t="s">
        <v>102</v>
      </c>
      <c r="N174" s="182">
        <f>$BK$174</f>
        <v>0</v>
      </c>
      <c r="O174" s="183"/>
      <c r="P174" s="183"/>
      <c r="Q174" s="183"/>
      <c r="R174" s="117"/>
      <c r="T174" s="118"/>
      <c r="W174" s="119">
        <f>$W$175+$W$182+$W$191+$W$201+$W$251+$W$254+$W$257+$W$262</f>
        <v>1052.49347255</v>
      </c>
      <c r="Y174" s="119">
        <f>$Y$175+$Y$182+$Y$191+$Y$201+$Y$251+$Y$254+$Y$257+$Y$262</f>
        <v>7.63986844</v>
      </c>
      <c r="AA174" s="120">
        <f>$AA$175+$AA$182+$AA$191+$AA$201+$AA$251+$AA$254+$AA$257+$AA$262</f>
        <v>14.3326388</v>
      </c>
      <c r="AR174" s="116" t="s">
        <v>119</v>
      </c>
      <c r="AT174" s="116" t="s">
        <v>72</v>
      </c>
      <c r="AU174" s="116" t="s">
        <v>73</v>
      </c>
      <c r="AY174" s="116" t="s">
        <v>141</v>
      </c>
      <c r="BK174" s="121">
        <f>$BK$175+$BK$182+$BK$191+$BK$201+$BK$251+$BK$254+$BK$257+$BK$262</f>
        <v>0</v>
      </c>
    </row>
    <row r="175" spans="2:63" s="113" customFormat="1" ht="21" customHeight="1">
      <c r="B175" s="114"/>
      <c r="D175" s="122" t="s">
        <v>103</v>
      </c>
      <c r="N175" s="184">
        <f>$BK$175</f>
        <v>0</v>
      </c>
      <c r="O175" s="183"/>
      <c r="P175" s="183"/>
      <c r="Q175" s="183"/>
      <c r="R175" s="117"/>
      <c r="T175" s="118"/>
      <c r="W175" s="119">
        <f>SUM($W$176:$W$181)</f>
        <v>175.58874999999998</v>
      </c>
      <c r="Y175" s="119">
        <f>SUM($Y$176:$Y$181)</f>
        <v>2.3426</v>
      </c>
      <c r="AA175" s="120">
        <f>SUM($AA$176:$AA$181)</f>
        <v>2.5500000000000003</v>
      </c>
      <c r="AR175" s="116" t="s">
        <v>119</v>
      </c>
      <c r="AT175" s="116" t="s">
        <v>72</v>
      </c>
      <c r="AU175" s="116" t="s">
        <v>77</v>
      </c>
      <c r="AY175" s="116" t="s">
        <v>141</v>
      </c>
      <c r="BK175" s="121">
        <f>SUM($BK$176:$BK$181)</f>
        <v>0</v>
      </c>
    </row>
    <row r="176" spans="2:64" s="6" customFormat="1" ht="27" customHeight="1">
      <c r="B176" s="22"/>
      <c r="C176" s="123" t="s">
        <v>243</v>
      </c>
      <c r="D176" s="123" t="s">
        <v>142</v>
      </c>
      <c r="E176" s="124" t="s">
        <v>244</v>
      </c>
      <c r="F176" s="191" t="s">
        <v>245</v>
      </c>
      <c r="G176" s="189"/>
      <c r="H176" s="189"/>
      <c r="I176" s="189"/>
      <c r="J176" s="125" t="s">
        <v>145</v>
      </c>
      <c r="K176" s="126">
        <v>850</v>
      </c>
      <c r="L176" s="188">
        <v>0</v>
      </c>
      <c r="M176" s="189"/>
      <c r="N176" s="190">
        <f>ROUND($L$176*$K$176,3)</f>
        <v>0</v>
      </c>
      <c r="O176" s="189"/>
      <c r="P176" s="189"/>
      <c r="Q176" s="189"/>
      <c r="R176" s="23"/>
      <c r="T176" s="128"/>
      <c r="U176" s="29" t="s">
        <v>40</v>
      </c>
      <c r="V176" s="129">
        <v>0.05722</v>
      </c>
      <c r="W176" s="129">
        <f>$V$176*$K$176</f>
        <v>48.637</v>
      </c>
      <c r="X176" s="129">
        <v>0</v>
      </c>
      <c r="Y176" s="129">
        <f>$X$176*$K$176</f>
        <v>0</v>
      </c>
      <c r="Z176" s="129">
        <v>0</v>
      </c>
      <c r="AA176" s="130">
        <f>$Z$176*$K$176</f>
        <v>0</v>
      </c>
      <c r="AR176" s="6" t="s">
        <v>190</v>
      </c>
      <c r="AT176" s="6" t="s">
        <v>142</v>
      </c>
      <c r="AU176" s="6" t="s">
        <v>119</v>
      </c>
      <c r="AY176" s="6" t="s">
        <v>141</v>
      </c>
      <c r="BE176" s="81">
        <f>IF($U$176="základná",$N$176,0)</f>
        <v>0</v>
      </c>
      <c r="BF176" s="81">
        <f>IF($U$176="znížená",$N$176,0)</f>
        <v>0</v>
      </c>
      <c r="BG176" s="81">
        <f>IF($U$176="zákl. prenesená",$N$176,0)</f>
        <v>0</v>
      </c>
      <c r="BH176" s="81">
        <f>IF($U$176="zníž. prenesená",$N$176,0)</f>
        <v>0</v>
      </c>
      <c r="BI176" s="81">
        <f>IF($U$176="nulová",$N$176,0)</f>
        <v>0</v>
      </c>
      <c r="BJ176" s="6" t="s">
        <v>119</v>
      </c>
      <c r="BK176" s="131">
        <f>ROUND($L$176*$K$176,3)</f>
        <v>0</v>
      </c>
      <c r="BL176" s="6" t="s">
        <v>190</v>
      </c>
    </row>
    <row r="177" spans="2:64" s="6" customFormat="1" ht="15.75" customHeight="1">
      <c r="B177" s="22"/>
      <c r="C177" s="132" t="s">
        <v>246</v>
      </c>
      <c r="D177" s="132" t="s">
        <v>247</v>
      </c>
      <c r="E177" s="133" t="s">
        <v>248</v>
      </c>
      <c r="F177" s="192" t="s">
        <v>249</v>
      </c>
      <c r="G177" s="193"/>
      <c r="H177" s="193"/>
      <c r="I177" s="193"/>
      <c r="J177" s="134" t="s">
        <v>250</v>
      </c>
      <c r="K177" s="135">
        <v>212.5</v>
      </c>
      <c r="L177" s="194">
        <v>0</v>
      </c>
      <c r="M177" s="193"/>
      <c r="N177" s="195">
        <f>ROUND($L$177*$K$177,3)</f>
        <v>0</v>
      </c>
      <c r="O177" s="189"/>
      <c r="P177" s="189"/>
      <c r="Q177" s="189"/>
      <c r="R177" s="23"/>
      <c r="T177" s="128"/>
      <c r="U177" s="29" t="s">
        <v>40</v>
      </c>
      <c r="V177" s="129">
        <v>0</v>
      </c>
      <c r="W177" s="129">
        <f>$V$177*$K$177</f>
        <v>0</v>
      </c>
      <c r="X177" s="129">
        <v>0.001</v>
      </c>
      <c r="Y177" s="129">
        <f>$X$177*$K$177</f>
        <v>0.2125</v>
      </c>
      <c r="Z177" s="129">
        <v>0</v>
      </c>
      <c r="AA177" s="130">
        <f>$Z$177*$K$177</f>
        <v>0</v>
      </c>
      <c r="AR177" s="6" t="s">
        <v>240</v>
      </c>
      <c r="AT177" s="6" t="s">
        <v>247</v>
      </c>
      <c r="AU177" s="6" t="s">
        <v>119</v>
      </c>
      <c r="AY177" s="6" t="s">
        <v>141</v>
      </c>
      <c r="BE177" s="81">
        <f>IF($U$177="základná",$N$177,0)</f>
        <v>0</v>
      </c>
      <c r="BF177" s="81">
        <f>IF($U$177="znížená",$N$177,0)</f>
        <v>0</v>
      </c>
      <c r="BG177" s="81">
        <f>IF($U$177="zákl. prenesená",$N$177,0)</f>
        <v>0</v>
      </c>
      <c r="BH177" s="81">
        <f>IF($U$177="zníž. prenesená",$N$177,0)</f>
        <v>0</v>
      </c>
      <c r="BI177" s="81">
        <f>IF($U$177="nulová",$N$177,0)</f>
        <v>0</v>
      </c>
      <c r="BJ177" s="6" t="s">
        <v>119</v>
      </c>
      <c r="BK177" s="131">
        <f>ROUND($L$177*$K$177,3)</f>
        <v>0</v>
      </c>
      <c r="BL177" s="6" t="s">
        <v>190</v>
      </c>
    </row>
    <row r="178" spans="2:64" s="6" customFormat="1" ht="27" customHeight="1">
      <c r="B178" s="22"/>
      <c r="C178" s="123" t="s">
        <v>251</v>
      </c>
      <c r="D178" s="123" t="s">
        <v>142</v>
      </c>
      <c r="E178" s="124" t="s">
        <v>252</v>
      </c>
      <c r="F178" s="191" t="s">
        <v>253</v>
      </c>
      <c r="G178" s="189"/>
      <c r="H178" s="189"/>
      <c r="I178" s="189"/>
      <c r="J178" s="125" t="s">
        <v>145</v>
      </c>
      <c r="K178" s="126">
        <v>425</v>
      </c>
      <c r="L178" s="188">
        <v>0</v>
      </c>
      <c r="M178" s="189"/>
      <c r="N178" s="190">
        <f>ROUND($L$178*$K$178,3)</f>
        <v>0</v>
      </c>
      <c r="O178" s="189"/>
      <c r="P178" s="189"/>
      <c r="Q178" s="189"/>
      <c r="R178" s="23"/>
      <c r="T178" s="128"/>
      <c r="U178" s="29" t="s">
        <v>40</v>
      </c>
      <c r="V178" s="129">
        <v>0.23701</v>
      </c>
      <c r="W178" s="129">
        <f>$V$178*$K$178</f>
        <v>100.72925</v>
      </c>
      <c r="X178" s="129">
        <v>0.00055</v>
      </c>
      <c r="Y178" s="129">
        <f>$X$178*$K$178</f>
        <v>0.23375</v>
      </c>
      <c r="Z178" s="129">
        <v>0</v>
      </c>
      <c r="AA178" s="130">
        <f>$Z$178*$K$178</f>
        <v>0</v>
      </c>
      <c r="AR178" s="6" t="s">
        <v>190</v>
      </c>
      <c r="AT178" s="6" t="s">
        <v>142</v>
      </c>
      <c r="AU178" s="6" t="s">
        <v>119</v>
      </c>
      <c r="AY178" s="6" t="s">
        <v>141</v>
      </c>
      <c r="BE178" s="81">
        <f>IF($U$178="základná",$N$178,0)</f>
        <v>0</v>
      </c>
      <c r="BF178" s="81">
        <f>IF($U$178="znížená",$N$178,0)</f>
        <v>0</v>
      </c>
      <c r="BG178" s="81">
        <f>IF($U$178="zákl. prenesená",$N$178,0)</f>
        <v>0</v>
      </c>
      <c r="BH178" s="81">
        <f>IF($U$178="zníž. prenesená",$N$178,0)</f>
        <v>0</v>
      </c>
      <c r="BI178" s="81">
        <f>IF($U$178="nulová",$N$178,0)</f>
        <v>0</v>
      </c>
      <c r="BJ178" s="6" t="s">
        <v>119</v>
      </c>
      <c r="BK178" s="131">
        <f>ROUND($L$178*$K$178,3)</f>
        <v>0</v>
      </c>
      <c r="BL178" s="6" t="s">
        <v>190</v>
      </c>
    </row>
    <row r="179" spans="2:64" s="6" customFormat="1" ht="15.75" customHeight="1">
      <c r="B179" s="22"/>
      <c r="C179" s="132" t="s">
        <v>254</v>
      </c>
      <c r="D179" s="132" t="s">
        <v>247</v>
      </c>
      <c r="E179" s="133" t="s">
        <v>255</v>
      </c>
      <c r="F179" s="192" t="s">
        <v>256</v>
      </c>
      <c r="G179" s="193"/>
      <c r="H179" s="193"/>
      <c r="I179" s="193"/>
      <c r="J179" s="134" t="s">
        <v>145</v>
      </c>
      <c r="K179" s="135">
        <v>488.75</v>
      </c>
      <c r="L179" s="194">
        <v>0</v>
      </c>
      <c r="M179" s="193"/>
      <c r="N179" s="195">
        <f>ROUND($L$179*$K$179,3)</f>
        <v>0</v>
      </c>
      <c r="O179" s="189"/>
      <c r="P179" s="189"/>
      <c r="Q179" s="189"/>
      <c r="R179" s="23"/>
      <c r="T179" s="128"/>
      <c r="U179" s="29" t="s">
        <v>40</v>
      </c>
      <c r="V179" s="129">
        <v>0</v>
      </c>
      <c r="W179" s="129">
        <f>$V$179*$K$179</f>
        <v>0</v>
      </c>
      <c r="X179" s="129">
        <v>0.00388</v>
      </c>
      <c r="Y179" s="129">
        <f>$X$179*$K$179</f>
        <v>1.8963500000000002</v>
      </c>
      <c r="Z179" s="129">
        <v>0</v>
      </c>
      <c r="AA179" s="130">
        <f>$Z$179*$K$179</f>
        <v>0</v>
      </c>
      <c r="AR179" s="6" t="s">
        <v>240</v>
      </c>
      <c r="AT179" s="6" t="s">
        <v>247</v>
      </c>
      <c r="AU179" s="6" t="s">
        <v>119</v>
      </c>
      <c r="AY179" s="6" t="s">
        <v>141</v>
      </c>
      <c r="BE179" s="81">
        <f>IF($U$179="základná",$N$179,0)</f>
        <v>0</v>
      </c>
      <c r="BF179" s="81">
        <f>IF($U$179="znížená",$N$179,0)</f>
        <v>0</v>
      </c>
      <c r="BG179" s="81">
        <f>IF($U$179="zákl. prenesená",$N$179,0)</f>
        <v>0</v>
      </c>
      <c r="BH179" s="81">
        <f>IF($U$179="zníž. prenesená",$N$179,0)</f>
        <v>0</v>
      </c>
      <c r="BI179" s="81">
        <f>IF($U$179="nulová",$N$179,0)</f>
        <v>0</v>
      </c>
      <c r="BJ179" s="6" t="s">
        <v>119</v>
      </c>
      <c r="BK179" s="131">
        <f>ROUND($L$179*$K$179,3)</f>
        <v>0</v>
      </c>
      <c r="BL179" s="6" t="s">
        <v>190</v>
      </c>
    </row>
    <row r="180" spans="2:64" s="6" customFormat="1" ht="27" customHeight="1">
      <c r="B180" s="22"/>
      <c r="C180" s="123" t="s">
        <v>257</v>
      </c>
      <c r="D180" s="123" t="s">
        <v>142</v>
      </c>
      <c r="E180" s="124" t="s">
        <v>258</v>
      </c>
      <c r="F180" s="191" t="s">
        <v>259</v>
      </c>
      <c r="G180" s="189"/>
      <c r="H180" s="189"/>
      <c r="I180" s="189"/>
      <c r="J180" s="125" t="s">
        <v>145</v>
      </c>
      <c r="K180" s="126">
        <v>425</v>
      </c>
      <c r="L180" s="188">
        <v>0</v>
      </c>
      <c r="M180" s="189"/>
      <c r="N180" s="190">
        <f>ROUND($L$180*$K$180,3)</f>
        <v>0</v>
      </c>
      <c r="O180" s="189"/>
      <c r="P180" s="189"/>
      <c r="Q180" s="189"/>
      <c r="R180" s="23"/>
      <c r="T180" s="128"/>
      <c r="U180" s="29" t="s">
        <v>40</v>
      </c>
      <c r="V180" s="129">
        <v>0.0617</v>
      </c>
      <c r="W180" s="129">
        <f>$V$180*$K$180</f>
        <v>26.2225</v>
      </c>
      <c r="X180" s="129">
        <v>0</v>
      </c>
      <c r="Y180" s="129">
        <f>$X$180*$K$180</f>
        <v>0</v>
      </c>
      <c r="Z180" s="129">
        <v>0.006</v>
      </c>
      <c r="AA180" s="130">
        <f>$Z$180*$K$180</f>
        <v>2.5500000000000003</v>
      </c>
      <c r="AR180" s="6" t="s">
        <v>190</v>
      </c>
      <c r="AT180" s="6" t="s">
        <v>142</v>
      </c>
      <c r="AU180" s="6" t="s">
        <v>119</v>
      </c>
      <c r="AY180" s="6" t="s">
        <v>141</v>
      </c>
      <c r="BE180" s="81">
        <f>IF($U$180="základná",$N$180,0)</f>
        <v>0</v>
      </c>
      <c r="BF180" s="81">
        <f>IF($U$180="znížená",$N$180,0)</f>
        <v>0</v>
      </c>
      <c r="BG180" s="81">
        <f>IF($U$180="zákl. prenesená",$N$180,0)</f>
        <v>0</v>
      </c>
      <c r="BH180" s="81">
        <f>IF($U$180="zníž. prenesená",$N$180,0)</f>
        <v>0</v>
      </c>
      <c r="BI180" s="81">
        <f>IF($U$180="nulová",$N$180,0)</f>
        <v>0</v>
      </c>
      <c r="BJ180" s="6" t="s">
        <v>119</v>
      </c>
      <c r="BK180" s="131">
        <f>ROUND($L$180*$K$180,3)</f>
        <v>0</v>
      </c>
      <c r="BL180" s="6" t="s">
        <v>190</v>
      </c>
    </row>
    <row r="181" spans="2:64" s="6" customFormat="1" ht="27" customHeight="1">
      <c r="B181" s="22"/>
      <c r="C181" s="123" t="s">
        <v>260</v>
      </c>
      <c r="D181" s="123" t="s">
        <v>142</v>
      </c>
      <c r="E181" s="124" t="s">
        <v>261</v>
      </c>
      <c r="F181" s="191" t="s">
        <v>262</v>
      </c>
      <c r="G181" s="189"/>
      <c r="H181" s="189"/>
      <c r="I181" s="189"/>
      <c r="J181" s="125" t="s">
        <v>263</v>
      </c>
      <c r="K181" s="127">
        <v>0</v>
      </c>
      <c r="L181" s="188">
        <v>0</v>
      </c>
      <c r="M181" s="189"/>
      <c r="N181" s="190">
        <f>ROUND($L$181*$K$181,3)</f>
        <v>0</v>
      </c>
      <c r="O181" s="189"/>
      <c r="P181" s="189"/>
      <c r="Q181" s="189"/>
      <c r="R181" s="23"/>
      <c r="T181" s="128"/>
      <c r="U181" s="29" t="s">
        <v>40</v>
      </c>
      <c r="V181" s="129">
        <v>0</v>
      </c>
      <c r="W181" s="129">
        <f>$V$181*$K$181</f>
        <v>0</v>
      </c>
      <c r="X181" s="129">
        <v>0</v>
      </c>
      <c r="Y181" s="129">
        <f>$X$181*$K$181</f>
        <v>0</v>
      </c>
      <c r="Z181" s="129">
        <v>0</v>
      </c>
      <c r="AA181" s="130">
        <f>$Z$181*$K$181</f>
        <v>0</v>
      </c>
      <c r="AR181" s="6" t="s">
        <v>190</v>
      </c>
      <c r="AT181" s="6" t="s">
        <v>142</v>
      </c>
      <c r="AU181" s="6" t="s">
        <v>119</v>
      </c>
      <c r="AY181" s="6" t="s">
        <v>141</v>
      </c>
      <c r="BE181" s="81">
        <f>IF($U$181="základná",$N$181,0)</f>
        <v>0</v>
      </c>
      <c r="BF181" s="81">
        <f>IF($U$181="znížená",$N$181,0)</f>
        <v>0</v>
      </c>
      <c r="BG181" s="81">
        <f>IF($U$181="zákl. prenesená",$N$181,0)</f>
        <v>0</v>
      </c>
      <c r="BH181" s="81">
        <f>IF($U$181="zníž. prenesená",$N$181,0)</f>
        <v>0</v>
      </c>
      <c r="BI181" s="81">
        <f>IF($U$181="nulová",$N$181,0)</f>
        <v>0</v>
      </c>
      <c r="BJ181" s="6" t="s">
        <v>119</v>
      </c>
      <c r="BK181" s="131">
        <f>ROUND($L$181*$K$181,3)</f>
        <v>0</v>
      </c>
      <c r="BL181" s="6" t="s">
        <v>190</v>
      </c>
    </row>
    <row r="182" spans="2:63" s="113" customFormat="1" ht="30.75" customHeight="1">
      <c r="B182" s="114"/>
      <c r="D182" s="122" t="s">
        <v>104</v>
      </c>
      <c r="N182" s="184">
        <f>$BK$182</f>
        <v>0</v>
      </c>
      <c r="O182" s="183"/>
      <c r="P182" s="183"/>
      <c r="Q182" s="183"/>
      <c r="R182" s="117"/>
      <c r="T182" s="118"/>
      <c r="W182" s="119">
        <f>SUM($W$183:$W$190)</f>
        <v>90.27878443</v>
      </c>
      <c r="Y182" s="119">
        <f>SUM($Y$183:$Y$190)</f>
        <v>2.10461844</v>
      </c>
      <c r="AA182" s="120">
        <f>SUM($AA$183:$AA$190)</f>
        <v>5.1000000000000005</v>
      </c>
      <c r="AR182" s="116" t="s">
        <v>119</v>
      </c>
      <c r="AT182" s="116" t="s">
        <v>72</v>
      </c>
      <c r="AU182" s="116" t="s">
        <v>77</v>
      </c>
      <c r="AY182" s="116" t="s">
        <v>141</v>
      </c>
      <c r="BK182" s="121">
        <f>SUM($BK$183:$BK$190)</f>
        <v>0</v>
      </c>
    </row>
    <row r="183" spans="2:64" s="6" customFormat="1" ht="39" customHeight="1">
      <c r="B183" s="22"/>
      <c r="C183" s="123" t="s">
        <v>264</v>
      </c>
      <c r="D183" s="123" t="s">
        <v>142</v>
      </c>
      <c r="E183" s="124" t="s">
        <v>265</v>
      </c>
      <c r="F183" s="191" t="s">
        <v>266</v>
      </c>
      <c r="G183" s="189"/>
      <c r="H183" s="189"/>
      <c r="I183" s="189"/>
      <c r="J183" s="125" t="s">
        <v>145</v>
      </c>
      <c r="K183" s="126">
        <v>425</v>
      </c>
      <c r="L183" s="188">
        <v>0</v>
      </c>
      <c r="M183" s="189"/>
      <c r="N183" s="190">
        <f>ROUND($L$183*$K$183,3)</f>
        <v>0</v>
      </c>
      <c r="O183" s="189"/>
      <c r="P183" s="189"/>
      <c r="Q183" s="189"/>
      <c r="R183" s="23"/>
      <c r="T183" s="128"/>
      <c r="U183" s="29" t="s">
        <v>40</v>
      </c>
      <c r="V183" s="129">
        <v>0.074</v>
      </c>
      <c r="W183" s="129">
        <f>$V$183*$K$183</f>
        <v>31.45</v>
      </c>
      <c r="X183" s="129">
        <v>0</v>
      </c>
      <c r="Y183" s="129">
        <f>$X$183*$K$183</f>
        <v>0</v>
      </c>
      <c r="Z183" s="129">
        <v>0.012</v>
      </c>
      <c r="AA183" s="130">
        <f>$Z$183*$K$183</f>
        <v>5.1000000000000005</v>
      </c>
      <c r="AR183" s="6" t="s">
        <v>190</v>
      </c>
      <c r="AT183" s="6" t="s">
        <v>142</v>
      </c>
      <c r="AU183" s="6" t="s">
        <v>119</v>
      </c>
      <c r="AY183" s="6" t="s">
        <v>141</v>
      </c>
      <c r="BE183" s="81">
        <f>IF($U$183="základná",$N$183,0)</f>
        <v>0</v>
      </c>
      <c r="BF183" s="81">
        <f>IF($U$183="znížená",$N$183,0)</f>
        <v>0</v>
      </c>
      <c r="BG183" s="81">
        <f>IF($U$183="zákl. prenesená",$N$183,0)</f>
        <v>0</v>
      </c>
      <c r="BH183" s="81">
        <f>IF($U$183="zníž. prenesená",$N$183,0)</f>
        <v>0</v>
      </c>
      <c r="BI183" s="81">
        <f>IF($U$183="nulová",$N$183,0)</f>
        <v>0</v>
      </c>
      <c r="BJ183" s="6" t="s">
        <v>119</v>
      </c>
      <c r="BK183" s="131">
        <f>ROUND($L$183*$K$183,3)</f>
        <v>0</v>
      </c>
      <c r="BL183" s="6" t="s">
        <v>190</v>
      </c>
    </row>
    <row r="184" spans="2:64" s="6" customFormat="1" ht="27" customHeight="1">
      <c r="B184" s="22"/>
      <c r="C184" s="123" t="s">
        <v>267</v>
      </c>
      <c r="D184" s="123" t="s">
        <v>142</v>
      </c>
      <c r="E184" s="124" t="s">
        <v>268</v>
      </c>
      <c r="F184" s="191" t="s">
        <v>269</v>
      </c>
      <c r="G184" s="189"/>
      <c r="H184" s="189"/>
      <c r="I184" s="189"/>
      <c r="J184" s="125" t="s">
        <v>145</v>
      </c>
      <c r="K184" s="126">
        <v>32.31</v>
      </c>
      <c r="L184" s="188">
        <v>0</v>
      </c>
      <c r="M184" s="189"/>
      <c r="N184" s="190">
        <f>ROUND($L$184*$K$184,3)</f>
        <v>0</v>
      </c>
      <c r="O184" s="189"/>
      <c r="P184" s="189"/>
      <c r="Q184" s="189"/>
      <c r="R184" s="23"/>
      <c r="T184" s="128"/>
      <c r="U184" s="29" t="s">
        <v>40</v>
      </c>
      <c r="V184" s="129">
        <v>0.231253</v>
      </c>
      <c r="W184" s="129">
        <f>$V$184*$K$184</f>
        <v>7.4717844300000005</v>
      </c>
      <c r="X184" s="129">
        <v>0.005</v>
      </c>
      <c r="Y184" s="129">
        <f>$X$184*$K$184</f>
        <v>0.16155000000000003</v>
      </c>
      <c r="Z184" s="129">
        <v>0</v>
      </c>
      <c r="AA184" s="130">
        <f>$Z$184*$K$184</f>
        <v>0</v>
      </c>
      <c r="AR184" s="6" t="s">
        <v>190</v>
      </c>
      <c r="AT184" s="6" t="s">
        <v>142</v>
      </c>
      <c r="AU184" s="6" t="s">
        <v>119</v>
      </c>
      <c r="AY184" s="6" t="s">
        <v>141</v>
      </c>
      <c r="BE184" s="81">
        <f>IF($U$184="základná",$N$184,0)</f>
        <v>0</v>
      </c>
      <c r="BF184" s="81">
        <f>IF($U$184="znížená",$N$184,0)</f>
        <v>0</v>
      </c>
      <c r="BG184" s="81">
        <f>IF($U$184="zákl. prenesená",$N$184,0)</f>
        <v>0</v>
      </c>
      <c r="BH184" s="81">
        <f>IF($U$184="zníž. prenesená",$N$184,0)</f>
        <v>0</v>
      </c>
      <c r="BI184" s="81">
        <f>IF($U$184="nulová",$N$184,0)</f>
        <v>0</v>
      </c>
      <c r="BJ184" s="6" t="s">
        <v>119</v>
      </c>
      <c r="BK184" s="131">
        <f>ROUND($L$184*$K$184,3)</f>
        <v>0</v>
      </c>
      <c r="BL184" s="6" t="s">
        <v>190</v>
      </c>
    </row>
    <row r="185" spans="2:64" s="6" customFormat="1" ht="27" customHeight="1">
      <c r="B185" s="22"/>
      <c r="C185" s="132" t="s">
        <v>270</v>
      </c>
      <c r="D185" s="132" t="s">
        <v>247</v>
      </c>
      <c r="E185" s="133" t="s">
        <v>271</v>
      </c>
      <c r="F185" s="192" t="s">
        <v>272</v>
      </c>
      <c r="G185" s="193"/>
      <c r="H185" s="193"/>
      <c r="I185" s="193"/>
      <c r="J185" s="134" t="s">
        <v>145</v>
      </c>
      <c r="K185" s="135">
        <v>32.956</v>
      </c>
      <c r="L185" s="194">
        <v>0</v>
      </c>
      <c r="M185" s="193"/>
      <c r="N185" s="195">
        <f>ROUND($L$185*$K$185,3)</f>
        <v>0</v>
      </c>
      <c r="O185" s="189"/>
      <c r="P185" s="189"/>
      <c r="Q185" s="189"/>
      <c r="R185" s="23"/>
      <c r="T185" s="128"/>
      <c r="U185" s="29" t="s">
        <v>40</v>
      </c>
      <c r="V185" s="129">
        <v>0</v>
      </c>
      <c r="W185" s="129">
        <f>$V$185*$K$185</f>
        <v>0</v>
      </c>
      <c r="X185" s="129">
        <v>0.00174</v>
      </c>
      <c r="Y185" s="129">
        <f>$X$185*$K$185</f>
        <v>0.05734344</v>
      </c>
      <c r="Z185" s="129">
        <v>0</v>
      </c>
      <c r="AA185" s="130">
        <f>$Z$185*$K$185</f>
        <v>0</v>
      </c>
      <c r="AR185" s="6" t="s">
        <v>240</v>
      </c>
      <c r="AT185" s="6" t="s">
        <v>247</v>
      </c>
      <c r="AU185" s="6" t="s">
        <v>119</v>
      </c>
      <c r="AY185" s="6" t="s">
        <v>141</v>
      </c>
      <c r="BE185" s="81">
        <f>IF($U$185="základná",$N$185,0)</f>
        <v>0</v>
      </c>
      <c r="BF185" s="81">
        <f>IF($U$185="znížená",$N$185,0)</f>
        <v>0</v>
      </c>
      <c r="BG185" s="81">
        <f>IF($U$185="zákl. prenesená",$N$185,0)</f>
        <v>0</v>
      </c>
      <c r="BH185" s="81">
        <f>IF($U$185="zníž. prenesená",$N$185,0)</f>
        <v>0</v>
      </c>
      <c r="BI185" s="81">
        <f>IF($U$185="nulová",$N$185,0)</f>
        <v>0</v>
      </c>
      <c r="BJ185" s="6" t="s">
        <v>119</v>
      </c>
      <c r="BK185" s="131">
        <f>ROUND($L$185*$K$185,3)</f>
        <v>0</v>
      </c>
      <c r="BL185" s="6" t="s">
        <v>190</v>
      </c>
    </row>
    <row r="186" spans="2:47" s="6" customFormat="1" ht="18.75" customHeight="1">
      <c r="B186" s="22"/>
      <c r="F186" s="196" t="s">
        <v>273</v>
      </c>
      <c r="G186" s="151"/>
      <c r="H186" s="151"/>
      <c r="I186" s="151"/>
      <c r="R186" s="23"/>
      <c r="T186" s="57"/>
      <c r="AA186" s="58"/>
      <c r="AT186" s="6" t="s">
        <v>159</v>
      </c>
      <c r="AU186" s="6" t="s">
        <v>119</v>
      </c>
    </row>
    <row r="187" spans="2:64" s="6" customFormat="1" ht="27" customHeight="1">
      <c r="B187" s="22"/>
      <c r="C187" s="123" t="s">
        <v>274</v>
      </c>
      <c r="D187" s="123" t="s">
        <v>142</v>
      </c>
      <c r="E187" s="124" t="s">
        <v>275</v>
      </c>
      <c r="F187" s="191" t="s">
        <v>276</v>
      </c>
      <c r="G187" s="189"/>
      <c r="H187" s="189"/>
      <c r="I187" s="189"/>
      <c r="J187" s="125" t="s">
        <v>145</v>
      </c>
      <c r="K187" s="126">
        <v>425</v>
      </c>
      <c r="L187" s="188">
        <v>0</v>
      </c>
      <c r="M187" s="189"/>
      <c r="N187" s="190">
        <f>ROUND($L$187*$K$187,3)</f>
        <v>0</v>
      </c>
      <c r="O187" s="189"/>
      <c r="P187" s="189"/>
      <c r="Q187" s="189"/>
      <c r="R187" s="23"/>
      <c r="T187" s="128"/>
      <c r="U187" s="29" t="s">
        <v>40</v>
      </c>
      <c r="V187" s="129">
        <v>0.12084</v>
      </c>
      <c r="W187" s="129">
        <f>$V$187*$K$187</f>
        <v>51.357</v>
      </c>
      <c r="X187" s="129">
        <v>0</v>
      </c>
      <c r="Y187" s="129">
        <f>$X$187*$K$187</f>
        <v>0</v>
      </c>
      <c r="Z187" s="129">
        <v>0</v>
      </c>
      <c r="AA187" s="130">
        <f>$Z$187*$K$187</f>
        <v>0</v>
      </c>
      <c r="AR187" s="6" t="s">
        <v>190</v>
      </c>
      <c r="AT187" s="6" t="s">
        <v>142</v>
      </c>
      <c r="AU187" s="6" t="s">
        <v>119</v>
      </c>
      <c r="AY187" s="6" t="s">
        <v>141</v>
      </c>
      <c r="BE187" s="81">
        <f>IF($U$187="základná",$N$187,0)</f>
        <v>0</v>
      </c>
      <c r="BF187" s="81">
        <f>IF($U$187="znížená",$N$187,0)</f>
        <v>0</v>
      </c>
      <c r="BG187" s="81">
        <f>IF($U$187="zákl. prenesená",$N$187,0)</f>
        <v>0</v>
      </c>
      <c r="BH187" s="81">
        <f>IF($U$187="zníž. prenesená",$N$187,0)</f>
        <v>0</v>
      </c>
      <c r="BI187" s="81">
        <f>IF($U$187="nulová",$N$187,0)</f>
        <v>0</v>
      </c>
      <c r="BJ187" s="6" t="s">
        <v>119</v>
      </c>
      <c r="BK187" s="131">
        <f>ROUND($L$187*$K$187,3)</f>
        <v>0</v>
      </c>
      <c r="BL187" s="6" t="s">
        <v>190</v>
      </c>
    </row>
    <row r="188" spans="2:64" s="6" customFormat="1" ht="27" customHeight="1">
      <c r="B188" s="22"/>
      <c r="C188" s="132" t="s">
        <v>277</v>
      </c>
      <c r="D188" s="132" t="s">
        <v>247</v>
      </c>
      <c r="E188" s="133" t="s">
        <v>278</v>
      </c>
      <c r="F188" s="192" t="s">
        <v>279</v>
      </c>
      <c r="G188" s="193"/>
      <c r="H188" s="193"/>
      <c r="I188" s="193"/>
      <c r="J188" s="134" t="s">
        <v>145</v>
      </c>
      <c r="K188" s="135">
        <v>433.5</v>
      </c>
      <c r="L188" s="194">
        <v>0</v>
      </c>
      <c r="M188" s="193"/>
      <c r="N188" s="195">
        <f>ROUND($L$188*$K$188,3)</f>
        <v>0</v>
      </c>
      <c r="O188" s="189"/>
      <c r="P188" s="189"/>
      <c r="Q188" s="189"/>
      <c r="R188" s="23"/>
      <c r="T188" s="128"/>
      <c r="U188" s="29" t="s">
        <v>40</v>
      </c>
      <c r="V188" s="129">
        <v>0</v>
      </c>
      <c r="W188" s="129">
        <f>$V$188*$K$188</f>
        <v>0</v>
      </c>
      <c r="X188" s="129">
        <v>0.00273</v>
      </c>
      <c r="Y188" s="129">
        <f>$X$188*$K$188</f>
        <v>1.183455</v>
      </c>
      <c r="Z188" s="129">
        <v>0</v>
      </c>
      <c r="AA188" s="130">
        <f>$Z$188*$K$188</f>
        <v>0</v>
      </c>
      <c r="AR188" s="6" t="s">
        <v>240</v>
      </c>
      <c r="AT188" s="6" t="s">
        <v>247</v>
      </c>
      <c r="AU188" s="6" t="s">
        <v>119</v>
      </c>
      <c r="AY188" s="6" t="s">
        <v>141</v>
      </c>
      <c r="BE188" s="81">
        <f>IF($U$188="základná",$N$188,0)</f>
        <v>0</v>
      </c>
      <c r="BF188" s="81">
        <f>IF($U$188="znížená",$N$188,0)</f>
        <v>0</v>
      </c>
      <c r="BG188" s="81">
        <f>IF($U$188="zákl. prenesená",$N$188,0)</f>
        <v>0</v>
      </c>
      <c r="BH188" s="81">
        <f>IF($U$188="zníž. prenesená",$N$188,0)</f>
        <v>0</v>
      </c>
      <c r="BI188" s="81">
        <f>IF($U$188="nulová",$N$188,0)</f>
        <v>0</v>
      </c>
      <c r="BJ188" s="6" t="s">
        <v>119</v>
      </c>
      <c r="BK188" s="131">
        <f>ROUND($L$188*$K$188,3)</f>
        <v>0</v>
      </c>
      <c r="BL188" s="6" t="s">
        <v>190</v>
      </c>
    </row>
    <row r="189" spans="2:64" s="6" customFormat="1" ht="27" customHeight="1">
      <c r="B189" s="22"/>
      <c r="C189" s="132" t="s">
        <v>280</v>
      </c>
      <c r="D189" s="132" t="s">
        <v>247</v>
      </c>
      <c r="E189" s="133" t="s">
        <v>281</v>
      </c>
      <c r="F189" s="192" t="s">
        <v>282</v>
      </c>
      <c r="G189" s="193"/>
      <c r="H189" s="193"/>
      <c r="I189" s="193"/>
      <c r="J189" s="134" t="s">
        <v>145</v>
      </c>
      <c r="K189" s="135">
        <v>433.5</v>
      </c>
      <c r="L189" s="194">
        <v>0</v>
      </c>
      <c r="M189" s="193"/>
      <c r="N189" s="195">
        <f>ROUND($L$189*$K$189,3)</f>
        <v>0</v>
      </c>
      <c r="O189" s="189"/>
      <c r="P189" s="189"/>
      <c r="Q189" s="189"/>
      <c r="R189" s="23"/>
      <c r="T189" s="128"/>
      <c r="U189" s="29" t="s">
        <v>40</v>
      </c>
      <c r="V189" s="129">
        <v>0</v>
      </c>
      <c r="W189" s="129">
        <f>$V$189*$K$189</f>
        <v>0</v>
      </c>
      <c r="X189" s="129">
        <v>0.00162</v>
      </c>
      <c r="Y189" s="129">
        <f>$X$189*$K$189</f>
        <v>0.70227</v>
      </c>
      <c r="Z189" s="129">
        <v>0</v>
      </c>
      <c r="AA189" s="130">
        <f>$Z$189*$K$189</f>
        <v>0</v>
      </c>
      <c r="AR189" s="6" t="s">
        <v>240</v>
      </c>
      <c r="AT189" s="6" t="s">
        <v>247</v>
      </c>
      <c r="AU189" s="6" t="s">
        <v>119</v>
      </c>
      <c r="AY189" s="6" t="s">
        <v>141</v>
      </c>
      <c r="BE189" s="81">
        <f>IF($U$189="základná",$N$189,0)</f>
        <v>0</v>
      </c>
      <c r="BF189" s="81">
        <f>IF($U$189="znížená",$N$189,0)</f>
        <v>0</v>
      </c>
      <c r="BG189" s="81">
        <f>IF($U$189="zákl. prenesená",$N$189,0)</f>
        <v>0</v>
      </c>
      <c r="BH189" s="81">
        <f>IF($U$189="zníž. prenesená",$N$189,0)</f>
        <v>0</v>
      </c>
      <c r="BI189" s="81">
        <f>IF($U$189="nulová",$N$189,0)</f>
        <v>0</v>
      </c>
      <c r="BJ189" s="6" t="s">
        <v>119</v>
      </c>
      <c r="BK189" s="131">
        <f>ROUND($L$189*$K$189,3)</f>
        <v>0</v>
      </c>
      <c r="BL189" s="6" t="s">
        <v>190</v>
      </c>
    </row>
    <row r="190" spans="2:64" s="6" customFormat="1" ht="27" customHeight="1">
      <c r="B190" s="22"/>
      <c r="C190" s="123" t="s">
        <v>283</v>
      </c>
      <c r="D190" s="123" t="s">
        <v>142</v>
      </c>
      <c r="E190" s="124" t="s">
        <v>284</v>
      </c>
      <c r="F190" s="191" t="s">
        <v>285</v>
      </c>
      <c r="G190" s="189"/>
      <c r="H190" s="189"/>
      <c r="I190" s="189"/>
      <c r="J190" s="125" t="s">
        <v>263</v>
      </c>
      <c r="K190" s="127">
        <v>0</v>
      </c>
      <c r="L190" s="188">
        <v>0</v>
      </c>
      <c r="M190" s="189"/>
      <c r="N190" s="190">
        <f>ROUND($L$190*$K$190,3)</f>
        <v>0</v>
      </c>
      <c r="O190" s="189"/>
      <c r="P190" s="189"/>
      <c r="Q190" s="189"/>
      <c r="R190" s="23"/>
      <c r="T190" s="128"/>
      <c r="U190" s="29" t="s">
        <v>40</v>
      </c>
      <c r="V190" s="129">
        <v>0</v>
      </c>
      <c r="W190" s="129">
        <f>$V$190*$K$190</f>
        <v>0</v>
      </c>
      <c r="X190" s="129">
        <v>0</v>
      </c>
      <c r="Y190" s="129">
        <f>$X$190*$K$190</f>
        <v>0</v>
      </c>
      <c r="Z190" s="129">
        <v>0</v>
      </c>
      <c r="AA190" s="130">
        <f>$Z$190*$K$190</f>
        <v>0</v>
      </c>
      <c r="AR190" s="6" t="s">
        <v>190</v>
      </c>
      <c r="AT190" s="6" t="s">
        <v>142</v>
      </c>
      <c r="AU190" s="6" t="s">
        <v>119</v>
      </c>
      <c r="AY190" s="6" t="s">
        <v>141</v>
      </c>
      <c r="BE190" s="81">
        <f>IF($U$190="základná",$N$190,0)</f>
        <v>0</v>
      </c>
      <c r="BF190" s="81">
        <f>IF($U$190="znížená",$N$190,0)</f>
        <v>0</v>
      </c>
      <c r="BG190" s="81">
        <f>IF($U$190="zákl. prenesená",$N$190,0)</f>
        <v>0</v>
      </c>
      <c r="BH190" s="81">
        <f>IF($U$190="zníž. prenesená",$N$190,0)</f>
        <v>0</v>
      </c>
      <c r="BI190" s="81">
        <f>IF($U$190="nulová",$N$190,0)</f>
        <v>0</v>
      </c>
      <c r="BJ190" s="6" t="s">
        <v>119</v>
      </c>
      <c r="BK190" s="131">
        <f>ROUND($L$190*$K$190,3)</f>
        <v>0</v>
      </c>
      <c r="BL190" s="6" t="s">
        <v>190</v>
      </c>
    </row>
    <row r="191" spans="2:63" s="113" customFormat="1" ht="30.75" customHeight="1">
      <c r="B191" s="114"/>
      <c r="D191" s="122" t="s">
        <v>105</v>
      </c>
      <c r="N191" s="184">
        <f>$BK$191</f>
        <v>0</v>
      </c>
      <c r="O191" s="183"/>
      <c r="P191" s="183"/>
      <c r="Q191" s="183"/>
      <c r="R191" s="117"/>
      <c r="T191" s="118"/>
      <c r="W191" s="119">
        <f>SUM($W$192:$W$200)</f>
        <v>170.07814872</v>
      </c>
      <c r="Y191" s="119">
        <f>SUM($Y$192:$Y$200)</f>
        <v>2.8717732000000002</v>
      </c>
      <c r="AA191" s="120">
        <f>SUM($AA$192:$AA$200)</f>
        <v>2.975</v>
      </c>
      <c r="AR191" s="116" t="s">
        <v>119</v>
      </c>
      <c r="AT191" s="116" t="s">
        <v>72</v>
      </c>
      <c r="AU191" s="116" t="s">
        <v>77</v>
      </c>
      <c r="AY191" s="116" t="s">
        <v>141</v>
      </c>
      <c r="BK191" s="121">
        <f>SUM($BK$192:$BK$200)</f>
        <v>0</v>
      </c>
    </row>
    <row r="192" spans="2:64" s="6" customFormat="1" ht="27" customHeight="1">
      <c r="B192" s="22"/>
      <c r="C192" s="123" t="s">
        <v>286</v>
      </c>
      <c r="D192" s="123" t="s">
        <v>142</v>
      </c>
      <c r="E192" s="124" t="s">
        <v>287</v>
      </c>
      <c r="F192" s="191" t="s">
        <v>288</v>
      </c>
      <c r="G192" s="189"/>
      <c r="H192" s="189"/>
      <c r="I192" s="189"/>
      <c r="J192" s="125" t="s">
        <v>289</v>
      </c>
      <c r="K192" s="126">
        <v>1</v>
      </c>
      <c r="L192" s="188">
        <v>0</v>
      </c>
      <c r="M192" s="189"/>
      <c r="N192" s="190">
        <f>ROUND($L$192*$K$192,3)</f>
        <v>0</v>
      </c>
      <c r="O192" s="189"/>
      <c r="P192" s="189"/>
      <c r="Q192" s="189"/>
      <c r="R192" s="23"/>
      <c r="T192" s="128"/>
      <c r="U192" s="29" t="s">
        <v>40</v>
      </c>
      <c r="V192" s="129">
        <v>0.102</v>
      </c>
      <c r="W192" s="129">
        <f>$V$192*$K$192</f>
        <v>0.102</v>
      </c>
      <c r="X192" s="129">
        <v>0.00021</v>
      </c>
      <c r="Y192" s="129">
        <f>$X$192*$K$192</f>
        <v>0.00021</v>
      </c>
      <c r="Z192" s="129">
        <v>0</v>
      </c>
      <c r="AA192" s="130">
        <f>$Z$192*$K$192</f>
        <v>0</v>
      </c>
      <c r="AR192" s="6" t="s">
        <v>190</v>
      </c>
      <c r="AT192" s="6" t="s">
        <v>142</v>
      </c>
      <c r="AU192" s="6" t="s">
        <v>119</v>
      </c>
      <c r="AY192" s="6" t="s">
        <v>141</v>
      </c>
      <c r="BE192" s="81">
        <f>IF($U$192="základná",$N$192,0)</f>
        <v>0</v>
      </c>
      <c r="BF192" s="81">
        <f>IF($U$192="znížená",$N$192,0)</f>
        <v>0</v>
      </c>
      <c r="BG192" s="81">
        <f>IF($U$192="zákl. prenesená",$N$192,0)</f>
        <v>0</v>
      </c>
      <c r="BH192" s="81">
        <f>IF($U$192="zníž. prenesená",$N$192,0)</f>
        <v>0</v>
      </c>
      <c r="BI192" s="81">
        <f>IF($U$192="nulová",$N$192,0)</f>
        <v>0</v>
      </c>
      <c r="BJ192" s="6" t="s">
        <v>119</v>
      </c>
      <c r="BK192" s="131">
        <f>ROUND($L$192*$K$192,3)</f>
        <v>0</v>
      </c>
      <c r="BL192" s="6" t="s">
        <v>190</v>
      </c>
    </row>
    <row r="193" spans="2:64" s="6" customFormat="1" ht="39" customHeight="1">
      <c r="B193" s="22"/>
      <c r="C193" s="123" t="s">
        <v>290</v>
      </c>
      <c r="D193" s="123" t="s">
        <v>142</v>
      </c>
      <c r="E193" s="124" t="s">
        <v>291</v>
      </c>
      <c r="F193" s="191" t="s">
        <v>292</v>
      </c>
      <c r="G193" s="189"/>
      <c r="H193" s="189"/>
      <c r="I193" s="189"/>
      <c r="J193" s="125" t="s">
        <v>199</v>
      </c>
      <c r="K193" s="126">
        <v>16</v>
      </c>
      <c r="L193" s="188">
        <v>0</v>
      </c>
      <c r="M193" s="189"/>
      <c r="N193" s="190">
        <f>ROUND($L$193*$K$193,3)</f>
        <v>0</v>
      </c>
      <c r="O193" s="189"/>
      <c r="P193" s="189"/>
      <c r="Q193" s="189"/>
      <c r="R193" s="23"/>
      <c r="T193" s="128"/>
      <c r="U193" s="29" t="s">
        <v>40</v>
      </c>
      <c r="V193" s="129">
        <v>0.10884</v>
      </c>
      <c r="W193" s="129">
        <f>$V$193*$K$193</f>
        <v>1.74144</v>
      </c>
      <c r="X193" s="129">
        <v>0</v>
      </c>
      <c r="Y193" s="129">
        <f>$X$193*$K$193</f>
        <v>0</v>
      </c>
      <c r="Z193" s="129">
        <v>0</v>
      </c>
      <c r="AA193" s="130">
        <f>$Z$193*$K$193</f>
        <v>0</v>
      </c>
      <c r="AR193" s="6" t="s">
        <v>190</v>
      </c>
      <c r="AT193" s="6" t="s">
        <v>142</v>
      </c>
      <c r="AU193" s="6" t="s">
        <v>119</v>
      </c>
      <c r="AY193" s="6" t="s">
        <v>141</v>
      </c>
      <c r="BE193" s="81">
        <f>IF($U$193="základná",$N$193,0)</f>
        <v>0</v>
      </c>
      <c r="BF193" s="81">
        <f>IF($U$193="znížená",$N$193,0)</f>
        <v>0</v>
      </c>
      <c r="BG193" s="81">
        <f>IF($U$193="zákl. prenesená",$N$193,0)</f>
        <v>0</v>
      </c>
      <c r="BH193" s="81">
        <f>IF($U$193="zníž. prenesená",$N$193,0)</f>
        <v>0</v>
      </c>
      <c r="BI193" s="81">
        <f>IF($U$193="nulová",$N$193,0)</f>
        <v>0</v>
      </c>
      <c r="BJ193" s="6" t="s">
        <v>119</v>
      </c>
      <c r="BK193" s="131">
        <f>ROUND($L$193*$K$193,3)</f>
        <v>0</v>
      </c>
      <c r="BL193" s="6" t="s">
        <v>190</v>
      </c>
    </row>
    <row r="194" spans="2:64" s="6" customFormat="1" ht="27" customHeight="1">
      <c r="B194" s="22"/>
      <c r="C194" s="132" t="s">
        <v>293</v>
      </c>
      <c r="D194" s="132" t="s">
        <v>247</v>
      </c>
      <c r="E194" s="133" t="s">
        <v>294</v>
      </c>
      <c r="F194" s="192" t="s">
        <v>295</v>
      </c>
      <c r="G194" s="193"/>
      <c r="H194" s="193"/>
      <c r="I194" s="193"/>
      <c r="J194" s="134" t="s">
        <v>149</v>
      </c>
      <c r="K194" s="135">
        <v>0.317</v>
      </c>
      <c r="L194" s="194">
        <v>0</v>
      </c>
      <c r="M194" s="193"/>
      <c r="N194" s="195">
        <f>ROUND($L$194*$K$194,3)</f>
        <v>0</v>
      </c>
      <c r="O194" s="189"/>
      <c r="P194" s="189"/>
      <c r="Q194" s="189"/>
      <c r="R194" s="23"/>
      <c r="T194" s="128"/>
      <c r="U194" s="29" t="s">
        <v>40</v>
      </c>
      <c r="V194" s="129">
        <v>0</v>
      </c>
      <c r="W194" s="129">
        <f>$V$194*$K$194</f>
        <v>0</v>
      </c>
      <c r="X194" s="129">
        <v>0.55</v>
      </c>
      <c r="Y194" s="129">
        <f>$X$194*$K$194</f>
        <v>0.17435</v>
      </c>
      <c r="Z194" s="129">
        <v>0</v>
      </c>
      <c r="AA194" s="130">
        <f>$Z$194*$K$194</f>
        <v>0</v>
      </c>
      <c r="AR194" s="6" t="s">
        <v>240</v>
      </c>
      <c r="AT194" s="6" t="s">
        <v>247</v>
      </c>
      <c r="AU194" s="6" t="s">
        <v>119</v>
      </c>
      <c r="AY194" s="6" t="s">
        <v>141</v>
      </c>
      <c r="BE194" s="81">
        <f>IF($U$194="základná",$N$194,0)</f>
        <v>0</v>
      </c>
      <c r="BF194" s="81">
        <f>IF($U$194="znížená",$N$194,0)</f>
        <v>0</v>
      </c>
      <c r="BG194" s="81">
        <f>IF($U$194="zákl. prenesená",$N$194,0)</f>
        <v>0</v>
      </c>
      <c r="BH194" s="81">
        <f>IF($U$194="zníž. prenesená",$N$194,0)</f>
        <v>0</v>
      </c>
      <c r="BI194" s="81">
        <f>IF($U$194="nulová",$N$194,0)</f>
        <v>0</v>
      </c>
      <c r="BJ194" s="6" t="s">
        <v>119</v>
      </c>
      <c r="BK194" s="131">
        <f>ROUND($L$194*$K$194,3)</f>
        <v>0</v>
      </c>
      <c r="BL194" s="6" t="s">
        <v>190</v>
      </c>
    </row>
    <row r="195" spans="2:64" s="6" customFormat="1" ht="27" customHeight="1">
      <c r="B195" s="22"/>
      <c r="C195" s="123" t="s">
        <v>296</v>
      </c>
      <c r="D195" s="123" t="s">
        <v>142</v>
      </c>
      <c r="E195" s="124" t="s">
        <v>297</v>
      </c>
      <c r="F195" s="191" t="s">
        <v>298</v>
      </c>
      <c r="G195" s="189"/>
      <c r="H195" s="189"/>
      <c r="I195" s="189"/>
      <c r="J195" s="125" t="s">
        <v>199</v>
      </c>
      <c r="K195" s="126">
        <v>816</v>
      </c>
      <c r="L195" s="188">
        <v>0</v>
      </c>
      <c r="M195" s="189"/>
      <c r="N195" s="190">
        <f>ROUND($L$195*$K$195,3)</f>
        <v>0</v>
      </c>
      <c r="O195" s="189"/>
      <c r="P195" s="189"/>
      <c r="Q195" s="189"/>
      <c r="R195" s="23"/>
      <c r="T195" s="128"/>
      <c r="U195" s="29" t="s">
        <v>40</v>
      </c>
      <c r="V195" s="129">
        <v>0.04605</v>
      </c>
      <c r="W195" s="129">
        <f>$V$195*$K$195</f>
        <v>37.5768</v>
      </c>
      <c r="X195" s="129">
        <v>0</v>
      </c>
      <c r="Y195" s="129">
        <f>$X$195*$K$195</f>
        <v>0</v>
      </c>
      <c r="Z195" s="129">
        <v>0</v>
      </c>
      <c r="AA195" s="130">
        <f>$Z$195*$K$195</f>
        <v>0</v>
      </c>
      <c r="AR195" s="6" t="s">
        <v>190</v>
      </c>
      <c r="AT195" s="6" t="s">
        <v>142</v>
      </c>
      <c r="AU195" s="6" t="s">
        <v>119</v>
      </c>
      <c r="AY195" s="6" t="s">
        <v>141</v>
      </c>
      <c r="BE195" s="81">
        <f>IF($U$195="základná",$N$195,0)</f>
        <v>0</v>
      </c>
      <c r="BF195" s="81">
        <f>IF($U$195="znížená",$N$195,0)</f>
        <v>0</v>
      </c>
      <c r="BG195" s="81">
        <f>IF($U$195="zákl. prenesená",$N$195,0)</f>
        <v>0</v>
      </c>
      <c r="BH195" s="81">
        <f>IF($U$195="zníž. prenesená",$N$195,0)</f>
        <v>0</v>
      </c>
      <c r="BI195" s="81">
        <f>IF($U$195="nulová",$N$195,0)</f>
        <v>0</v>
      </c>
      <c r="BJ195" s="6" t="s">
        <v>119</v>
      </c>
      <c r="BK195" s="131">
        <f>ROUND($L$195*$K$195,3)</f>
        <v>0</v>
      </c>
      <c r="BL195" s="6" t="s">
        <v>190</v>
      </c>
    </row>
    <row r="196" spans="2:64" s="6" customFormat="1" ht="15.75" customHeight="1">
      <c r="B196" s="22"/>
      <c r="C196" s="123" t="s">
        <v>299</v>
      </c>
      <c r="D196" s="123" t="s">
        <v>142</v>
      </c>
      <c r="E196" s="124" t="s">
        <v>300</v>
      </c>
      <c r="F196" s="191" t="s">
        <v>301</v>
      </c>
      <c r="G196" s="189"/>
      <c r="H196" s="189"/>
      <c r="I196" s="189"/>
      <c r="J196" s="125" t="s">
        <v>199</v>
      </c>
      <c r="K196" s="126">
        <v>850</v>
      </c>
      <c r="L196" s="188">
        <v>0</v>
      </c>
      <c r="M196" s="189"/>
      <c r="N196" s="190">
        <f>ROUND($L$196*$K$196,3)</f>
        <v>0</v>
      </c>
      <c r="O196" s="189"/>
      <c r="P196" s="189"/>
      <c r="Q196" s="189"/>
      <c r="R196" s="23"/>
      <c r="T196" s="128"/>
      <c r="U196" s="29" t="s">
        <v>40</v>
      </c>
      <c r="V196" s="129">
        <v>0.08716</v>
      </c>
      <c r="W196" s="129">
        <f>$V$196*$K$196</f>
        <v>74.086</v>
      </c>
      <c r="X196" s="129">
        <v>0</v>
      </c>
      <c r="Y196" s="129">
        <f>$X$196*$K$196</f>
        <v>0</v>
      </c>
      <c r="Z196" s="129">
        <v>0</v>
      </c>
      <c r="AA196" s="130">
        <f>$Z$196*$K$196</f>
        <v>0</v>
      </c>
      <c r="AR196" s="6" t="s">
        <v>190</v>
      </c>
      <c r="AT196" s="6" t="s">
        <v>142</v>
      </c>
      <c r="AU196" s="6" t="s">
        <v>119</v>
      </c>
      <c r="AY196" s="6" t="s">
        <v>141</v>
      </c>
      <c r="BE196" s="81">
        <f>IF($U$196="základná",$N$196,0)</f>
        <v>0</v>
      </c>
      <c r="BF196" s="81">
        <f>IF($U$196="znížená",$N$196,0)</f>
        <v>0</v>
      </c>
      <c r="BG196" s="81">
        <f>IF($U$196="zákl. prenesená",$N$196,0)</f>
        <v>0</v>
      </c>
      <c r="BH196" s="81">
        <f>IF($U$196="zníž. prenesená",$N$196,0)</f>
        <v>0</v>
      </c>
      <c r="BI196" s="81">
        <f>IF($U$196="nulová",$N$196,0)</f>
        <v>0</v>
      </c>
      <c r="BJ196" s="6" t="s">
        <v>119</v>
      </c>
      <c r="BK196" s="131">
        <f>ROUND($L$196*$K$196,3)</f>
        <v>0</v>
      </c>
      <c r="BL196" s="6" t="s">
        <v>190</v>
      </c>
    </row>
    <row r="197" spans="2:64" s="6" customFormat="1" ht="27" customHeight="1">
      <c r="B197" s="22"/>
      <c r="C197" s="132" t="s">
        <v>302</v>
      </c>
      <c r="D197" s="132" t="s">
        <v>247</v>
      </c>
      <c r="E197" s="133" t="s">
        <v>303</v>
      </c>
      <c r="F197" s="192" t="s">
        <v>304</v>
      </c>
      <c r="G197" s="193"/>
      <c r="H197" s="193"/>
      <c r="I197" s="193"/>
      <c r="J197" s="134" t="s">
        <v>149</v>
      </c>
      <c r="K197" s="135">
        <v>4.712</v>
      </c>
      <c r="L197" s="194">
        <v>0</v>
      </c>
      <c r="M197" s="193"/>
      <c r="N197" s="195">
        <f>ROUND($L$197*$K$197,3)</f>
        <v>0</v>
      </c>
      <c r="O197" s="189"/>
      <c r="P197" s="189"/>
      <c r="Q197" s="189"/>
      <c r="R197" s="23"/>
      <c r="T197" s="128"/>
      <c r="U197" s="29" t="s">
        <v>40</v>
      </c>
      <c r="V197" s="129">
        <v>0</v>
      </c>
      <c r="W197" s="129">
        <f>$V$197*$K$197</f>
        <v>0</v>
      </c>
      <c r="X197" s="129">
        <v>0.55</v>
      </c>
      <c r="Y197" s="129">
        <f>$X$197*$K$197</f>
        <v>2.5916</v>
      </c>
      <c r="Z197" s="129">
        <v>0</v>
      </c>
      <c r="AA197" s="130">
        <f>$Z$197*$K$197</f>
        <v>0</v>
      </c>
      <c r="AR197" s="6" t="s">
        <v>240</v>
      </c>
      <c r="AT197" s="6" t="s">
        <v>247</v>
      </c>
      <c r="AU197" s="6" t="s">
        <v>119</v>
      </c>
      <c r="AY197" s="6" t="s">
        <v>141</v>
      </c>
      <c r="BE197" s="81">
        <f>IF($U$197="základná",$N$197,0)</f>
        <v>0</v>
      </c>
      <c r="BF197" s="81">
        <f>IF($U$197="znížená",$N$197,0)</f>
        <v>0</v>
      </c>
      <c r="BG197" s="81">
        <f>IF($U$197="zákl. prenesená",$N$197,0)</f>
        <v>0</v>
      </c>
      <c r="BH197" s="81">
        <f>IF($U$197="zníž. prenesená",$N$197,0)</f>
        <v>0</v>
      </c>
      <c r="BI197" s="81">
        <f>IF($U$197="nulová",$N$197,0)</f>
        <v>0</v>
      </c>
      <c r="BJ197" s="6" t="s">
        <v>119</v>
      </c>
      <c r="BK197" s="131">
        <f>ROUND($L$197*$K$197,3)</f>
        <v>0</v>
      </c>
      <c r="BL197" s="6" t="s">
        <v>190</v>
      </c>
    </row>
    <row r="198" spans="2:64" s="6" customFormat="1" ht="39" customHeight="1">
      <c r="B198" s="22"/>
      <c r="C198" s="123" t="s">
        <v>305</v>
      </c>
      <c r="D198" s="123" t="s">
        <v>142</v>
      </c>
      <c r="E198" s="124" t="s">
        <v>306</v>
      </c>
      <c r="F198" s="191" t="s">
        <v>307</v>
      </c>
      <c r="G198" s="189"/>
      <c r="H198" s="189"/>
      <c r="I198" s="189"/>
      <c r="J198" s="125" t="s">
        <v>145</v>
      </c>
      <c r="K198" s="126">
        <v>425</v>
      </c>
      <c r="L198" s="188">
        <v>0</v>
      </c>
      <c r="M198" s="189"/>
      <c r="N198" s="190">
        <f>ROUND($L$198*$K$198,3)</f>
        <v>0</v>
      </c>
      <c r="O198" s="189"/>
      <c r="P198" s="189"/>
      <c r="Q198" s="189"/>
      <c r="R198" s="23"/>
      <c r="T198" s="128"/>
      <c r="U198" s="29" t="s">
        <v>40</v>
      </c>
      <c r="V198" s="129">
        <v>0.133</v>
      </c>
      <c r="W198" s="129">
        <f>$V$198*$K$198</f>
        <v>56.525000000000006</v>
      </c>
      <c r="X198" s="129">
        <v>0</v>
      </c>
      <c r="Y198" s="129">
        <f>$X$198*$K$198</f>
        <v>0</v>
      </c>
      <c r="Z198" s="129">
        <v>0.007</v>
      </c>
      <c r="AA198" s="130">
        <f>$Z$198*$K$198</f>
        <v>2.975</v>
      </c>
      <c r="AR198" s="6" t="s">
        <v>190</v>
      </c>
      <c r="AT198" s="6" t="s">
        <v>142</v>
      </c>
      <c r="AU198" s="6" t="s">
        <v>119</v>
      </c>
      <c r="AY198" s="6" t="s">
        <v>141</v>
      </c>
      <c r="BE198" s="81">
        <f>IF($U$198="základná",$N$198,0)</f>
        <v>0</v>
      </c>
      <c r="BF198" s="81">
        <f>IF($U$198="znížená",$N$198,0)</f>
        <v>0</v>
      </c>
      <c r="BG198" s="81">
        <f>IF($U$198="zákl. prenesená",$N$198,0)</f>
        <v>0</v>
      </c>
      <c r="BH198" s="81">
        <f>IF($U$198="zníž. prenesená",$N$198,0)</f>
        <v>0</v>
      </c>
      <c r="BI198" s="81">
        <f>IF($U$198="nulová",$N$198,0)</f>
        <v>0</v>
      </c>
      <c r="BJ198" s="6" t="s">
        <v>119</v>
      </c>
      <c r="BK198" s="131">
        <f>ROUND($L$198*$K$198,3)</f>
        <v>0</v>
      </c>
      <c r="BL198" s="6" t="s">
        <v>190</v>
      </c>
    </row>
    <row r="199" spans="2:64" s="6" customFormat="1" ht="51" customHeight="1">
      <c r="B199" s="22"/>
      <c r="C199" s="123" t="s">
        <v>308</v>
      </c>
      <c r="D199" s="123" t="s">
        <v>142</v>
      </c>
      <c r="E199" s="124" t="s">
        <v>309</v>
      </c>
      <c r="F199" s="191" t="s">
        <v>310</v>
      </c>
      <c r="G199" s="189"/>
      <c r="H199" s="189"/>
      <c r="I199" s="189"/>
      <c r="J199" s="125" t="s">
        <v>149</v>
      </c>
      <c r="K199" s="126">
        <v>4.572</v>
      </c>
      <c r="L199" s="188">
        <v>0</v>
      </c>
      <c r="M199" s="189"/>
      <c r="N199" s="190">
        <f>ROUND($L$199*$K$199,3)</f>
        <v>0</v>
      </c>
      <c r="O199" s="189"/>
      <c r="P199" s="189"/>
      <c r="Q199" s="189"/>
      <c r="R199" s="23"/>
      <c r="T199" s="128"/>
      <c r="U199" s="29" t="s">
        <v>40</v>
      </c>
      <c r="V199" s="129">
        <v>0.01026</v>
      </c>
      <c r="W199" s="129">
        <f>$V$199*$K$199</f>
        <v>0.04690872</v>
      </c>
      <c r="X199" s="129">
        <v>0.0231</v>
      </c>
      <c r="Y199" s="129">
        <f>$X$199*$K$199</f>
        <v>0.10561319999999999</v>
      </c>
      <c r="Z199" s="129">
        <v>0</v>
      </c>
      <c r="AA199" s="130">
        <f>$Z$199*$K$199</f>
        <v>0</v>
      </c>
      <c r="AR199" s="6" t="s">
        <v>190</v>
      </c>
      <c r="AT199" s="6" t="s">
        <v>142</v>
      </c>
      <c r="AU199" s="6" t="s">
        <v>119</v>
      </c>
      <c r="AY199" s="6" t="s">
        <v>141</v>
      </c>
      <c r="BE199" s="81">
        <f>IF($U$199="základná",$N$199,0)</f>
        <v>0</v>
      </c>
      <c r="BF199" s="81">
        <f>IF($U$199="znížená",$N$199,0)</f>
        <v>0</v>
      </c>
      <c r="BG199" s="81">
        <f>IF($U$199="zákl. prenesená",$N$199,0)</f>
        <v>0</v>
      </c>
      <c r="BH199" s="81">
        <f>IF($U$199="zníž. prenesená",$N$199,0)</f>
        <v>0</v>
      </c>
      <c r="BI199" s="81">
        <f>IF($U$199="nulová",$N$199,0)</f>
        <v>0</v>
      </c>
      <c r="BJ199" s="6" t="s">
        <v>119</v>
      </c>
      <c r="BK199" s="131">
        <f>ROUND($L$199*$K$199,3)</f>
        <v>0</v>
      </c>
      <c r="BL199" s="6" t="s">
        <v>190</v>
      </c>
    </row>
    <row r="200" spans="2:64" s="6" customFormat="1" ht="27" customHeight="1">
      <c r="B200" s="22"/>
      <c r="C200" s="123" t="s">
        <v>311</v>
      </c>
      <c r="D200" s="123" t="s">
        <v>142</v>
      </c>
      <c r="E200" s="124" t="s">
        <v>312</v>
      </c>
      <c r="F200" s="191" t="s">
        <v>313</v>
      </c>
      <c r="G200" s="189"/>
      <c r="H200" s="189"/>
      <c r="I200" s="189"/>
      <c r="J200" s="125" t="s">
        <v>263</v>
      </c>
      <c r="K200" s="127">
        <v>0</v>
      </c>
      <c r="L200" s="188">
        <v>0</v>
      </c>
      <c r="M200" s="189"/>
      <c r="N200" s="190">
        <f>ROUND($L$200*$K$200,3)</f>
        <v>0</v>
      </c>
      <c r="O200" s="189"/>
      <c r="P200" s="189"/>
      <c r="Q200" s="189"/>
      <c r="R200" s="23"/>
      <c r="T200" s="128"/>
      <c r="U200" s="29" t="s">
        <v>40</v>
      </c>
      <c r="V200" s="129">
        <v>0</v>
      </c>
      <c r="W200" s="129">
        <f>$V$200*$K$200</f>
        <v>0</v>
      </c>
      <c r="X200" s="129">
        <v>0</v>
      </c>
      <c r="Y200" s="129">
        <f>$X$200*$K$200</f>
        <v>0</v>
      </c>
      <c r="Z200" s="129">
        <v>0</v>
      </c>
      <c r="AA200" s="130">
        <f>$Z$200*$K$200</f>
        <v>0</v>
      </c>
      <c r="AR200" s="6" t="s">
        <v>190</v>
      </c>
      <c r="AT200" s="6" t="s">
        <v>142</v>
      </c>
      <c r="AU200" s="6" t="s">
        <v>119</v>
      </c>
      <c r="AY200" s="6" t="s">
        <v>141</v>
      </c>
      <c r="BE200" s="81">
        <f>IF($U$200="základná",$N$200,0)</f>
        <v>0</v>
      </c>
      <c r="BF200" s="81">
        <f>IF($U$200="znížená",$N$200,0)</f>
        <v>0</v>
      </c>
      <c r="BG200" s="81">
        <f>IF($U$200="zákl. prenesená",$N$200,0)</f>
        <v>0</v>
      </c>
      <c r="BH200" s="81">
        <f>IF($U$200="zníž. prenesená",$N$200,0)</f>
        <v>0</v>
      </c>
      <c r="BI200" s="81">
        <f>IF($U$200="nulová",$N$200,0)</f>
        <v>0</v>
      </c>
      <c r="BJ200" s="6" t="s">
        <v>119</v>
      </c>
      <c r="BK200" s="131">
        <f>ROUND($L$200*$K$200,3)</f>
        <v>0</v>
      </c>
      <c r="BL200" s="6" t="s">
        <v>190</v>
      </c>
    </row>
    <row r="201" spans="2:63" s="113" customFormat="1" ht="30.75" customHeight="1">
      <c r="B201" s="114"/>
      <c r="D201" s="122" t="s">
        <v>106</v>
      </c>
      <c r="N201" s="184">
        <f>$BK$201</f>
        <v>0</v>
      </c>
      <c r="O201" s="183"/>
      <c r="P201" s="183"/>
      <c r="Q201" s="183"/>
      <c r="R201" s="117"/>
      <c r="T201" s="118"/>
      <c r="W201" s="119">
        <f>SUM($W$202:$W$250)</f>
        <v>446.23779940000003</v>
      </c>
      <c r="Y201" s="119">
        <f>SUM($Y$202:$Y$250)</f>
        <v>0.1860116</v>
      </c>
      <c r="AA201" s="120">
        <f>SUM($AA$202:$AA$250)</f>
        <v>0.6701387999999999</v>
      </c>
      <c r="AR201" s="116" t="s">
        <v>119</v>
      </c>
      <c r="AT201" s="116" t="s">
        <v>72</v>
      </c>
      <c r="AU201" s="116" t="s">
        <v>77</v>
      </c>
      <c r="AY201" s="116" t="s">
        <v>141</v>
      </c>
      <c r="BK201" s="121">
        <f>SUM($BK$202:$BK$250)</f>
        <v>0</v>
      </c>
    </row>
    <row r="202" spans="2:64" s="6" customFormat="1" ht="15.75" customHeight="1">
      <c r="B202" s="22"/>
      <c r="C202" s="123" t="s">
        <v>314</v>
      </c>
      <c r="D202" s="123" t="s">
        <v>142</v>
      </c>
      <c r="E202" s="124" t="s">
        <v>315</v>
      </c>
      <c r="F202" s="191" t="s">
        <v>316</v>
      </c>
      <c r="G202" s="189"/>
      <c r="H202" s="189"/>
      <c r="I202" s="189"/>
      <c r="J202" s="125" t="s">
        <v>199</v>
      </c>
      <c r="K202" s="126">
        <v>17</v>
      </c>
      <c r="L202" s="188">
        <v>0</v>
      </c>
      <c r="M202" s="189"/>
      <c r="N202" s="190">
        <f>ROUND($L$202*$K$202,3)</f>
        <v>0</v>
      </c>
      <c r="O202" s="189"/>
      <c r="P202" s="189"/>
      <c r="Q202" s="189"/>
      <c r="R202" s="23"/>
      <c r="T202" s="128"/>
      <c r="U202" s="29" t="s">
        <v>40</v>
      </c>
      <c r="V202" s="129">
        <v>0.1</v>
      </c>
      <c r="W202" s="129">
        <f>$V$202*$K$202</f>
        <v>1.7000000000000002</v>
      </c>
      <c r="X202" s="129">
        <v>0.00013</v>
      </c>
      <c r="Y202" s="129">
        <f>$X$202*$K$202</f>
        <v>0.0022099999999999997</v>
      </c>
      <c r="Z202" s="129">
        <v>0</v>
      </c>
      <c r="AA202" s="130">
        <f>$Z$202*$K$202</f>
        <v>0</v>
      </c>
      <c r="AR202" s="6" t="s">
        <v>190</v>
      </c>
      <c r="AT202" s="6" t="s">
        <v>142</v>
      </c>
      <c r="AU202" s="6" t="s">
        <v>119</v>
      </c>
      <c r="AY202" s="6" t="s">
        <v>141</v>
      </c>
      <c r="BE202" s="81">
        <f>IF($U$202="základná",$N$202,0)</f>
        <v>0</v>
      </c>
      <c r="BF202" s="81">
        <f>IF($U$202="znížená",$N$202,0)</f>
        <v>0</v>
      </c>
      <c r="BG202" s="81">
        <f>IF($U$202="zákl. prenesená",$N$202,0)</f>
        <v>0</v>
      </c>
      <c r="BH202" s="81">
        <f>IF($U$202="zníž. prenesená",$N$202,0)</f>
        <v>0</v>
      </c>
      <c r="BI202" s="81">
        <f>IF($U$202="nulová",$N$202,0)</f>
        <v>0</v>
      </c>
      <c r="BJ202" s="6" t="s">
        <v>119</v>
      </c>
      <c r="BK202" s="131">
        <f>ROUND($L$202*$K$202,3)</f>
        <v>0</v>
      </c>
      <c r="BL202" s="6" t="s">
        <v>190</v>
      </c>
    </row>
    <row r="203" spans="2:64" s="6" customFormat="1" ht="27" customHeight="1">
      <c r="B203" s="22"/>
      <c r="C203" s="123" t="s">
        <v>317</v>
      </c>
      <c r="D203" s="123" t="s">
        <v>142</v>
      </c>
      <c r="E203" s="124" t="s">
        <v>318</v>
      </c>
      <c r="F203" s="191" t="s">
        <v>319</v>
      </c>
      <c r="G203" s="189"/>
      <c r="H203" s="189"/>
      <c r="I203" s="189"/>
      <c r="J203" s="125" t="s">
        <v>145</v>
      </c>
      <c r="K203" s="126">
        <v>433.5</v>
      </c>
      <c r="L203" s="188">
        <v>0</v>
      </c>
      <c r="M203" s="189"/>
      <c r="N203" s="190">
        <f>ROUND($L$203*$K$203,3)</f>
        <v>0</v>
      </c>
      <c r="O203" s="189"/>
      <c r="P203" s="189"/>
      <c r="Q203" s="189"/>
      <c r="R203" s="23"/>
      <c r="T203" s="128"/>
      <c r="U203" s="29" t="s">
        <v>40</v>
      </c>
      <c r="V203" s="129">
        <v>0.601</v>
      </c>
      <c r="W203" s="129">
        <f>$V$203*$K$203</f>
        <v>260.5335</v>
      </c>
      <c r="X203" s="129">
        <v>8E-05</v>
      </c>
      <c r="Y203" s="129">
        <f>$X$203*$K$203</f>
        <v>0.03468</v>
      </c>
      <c r="Z203" s="129">
        <v>0</v>
      </c>
      <c r="AA203" s="130">
        <f>$Z$203*$K$203</f>
        <v>0</v>
      </c>
      <c r="AR203" s="6" t="s">
        <v>190</v>
      </c>
      <c r="AT203" s="6" t="s">
        <v>142</v>
      </c>
      <c r="AU203" s="6" t="s">
        <v>119</v>
      </c>
      <c r="AY203" s="6" t="s">
        <v>141</v>
      </c>
      <c r="BE203" s="81">
        <f>IF($U$203="základná",$N$203,0)</f>
        <v>0</v>
      </c>
      <c r="BF203" s="81">
        <f>IF($U$203="znížená",$N$203,0)</f>
        <v>0</v>
      </c>
      <c r="BG203" s="81">
        <f>IF($U$203="zákl. prenesená",$N$203,0)</f>
        <v>0</v>
      </c>
      <c r="BH203" s="81">
        <f>IF($U$203="zníž. prenesená",$N$203,0)</f>
        <v>0</v>
      </c>
      <c r="BI203" s="81">
        <f>IF($U$203="nulová",$N$203,0)</f>
        <v>0</v>
      </c>
      <c r="BJ203" s="6" t="s">
        <v>119</v>
      </c>
      <c r="BK203" s="131">
        <f>ROUND($L$203*$K$203,3)</f>
        <v>0</v>
      </c>
      <c r="BL203" s="6" t="s">
        <v>190</v>
      </c>
    </row>
    <row r="204" spans="2:47" s="6" customFormat="1" ht="18.75" customHeight="1">
      <c r="B204" s="22"/>
      <c r="F204" s="196" t="s">
        <v>320</v>
      </c>
      <c r="G204" s="151"/>
      <c r="H204" s="151"/>
      <c r="I204" s="151"/>
      <c r="R204" s="23"/>
      <c r="T204" s="57"/>
      <c r="AA204" s="58"/>
      <c r="AT204" s="6" t="s">
        <v>159</v>
      </c>
      <c r="AU204" s="6" t="s">
        <v>119</v>
      </c>
    </row>
    <row r="205" spans="2:64" s="6" customFormat="1" ht="15.75" customHeight="1">
      <c r="B205" s="22"/>
      <c r="C205" s="123" t="s">
        <v>321</v>
      </c>
      <c r="D205" s="123" t="s">
        <v>142</v>
      </c>
      <c r="E205" s="124" t="s">
        <v>322</v>
      </c>
      <c r="F205" s="191" t="s">
        <v>323</v>
      </c>
      <c r="G205" s="189"/>
      <c r="H205" s="189"/>
      <c r="I205" s="189"/>
      <c r="J205" s="125" t="s">
        <v>199</v>
      </c>
      <c r="K205" s="126">
        <v>17</v>
      </c>
      <c r="L205" s="188">
        <v>0</v>
      </c>
      <c r="M205" s="189"/>
      <c r="N205" s="190">
        <f>ROUND($L$205*$K$205,3)</f>
        <v>0</v>
      </c>
      <c r="O205" s="189"/>
      <c r="P205" s="189"/>
      <c r="Q205" s="189"/>
      <c r="R205" s="23"/>
      <c r="T205" s="128"/>
      <c r="U205" s="29" t="s">
        <v>40</v>
      </c>
      <c r="V205" s="129">
        <v>0.085</v>
      </c>
      <c r="W205" s="129">
        <f>$V$205*$K$205</f>
        <v>1.445</v>
      </c>
      <c r="X205" s="129">
        <v>4E-05</v>
      </c>
      <c r="Y205" s="129">
        <f>$X$205*$K$205</f>
        <v>0.00068</v>
      </c>
      <c r="Z205" s="129">
        <v>0</v>
      </c>
      <c r="AA205" s="130">
        <f>$Z$205*$K$205</f>
        <v>0</v>
      </c>
      <c r="AR205" s="6" t="s">
        <v>190</v>
      </c>
      <c r="AT205" s="6" t="s">
        <v>142</v>
      </c>
      <c r="AU205" s="6" t="s">
        <v>119</v>
      </c>
      <c r="AY205" s="6" t="s">
        <v>141</v>
      </c>
      <c r="BE205" s="81">
        <f>IF($U$205="základná",$N$205,0)</f>
        <v>0</v>
      </c>
      <c r="BF205" s="81">
        <f>IF($U$205="znížená",$N$205,0)</f>
        <v>0</v>
      </c>
      <c r="BG205" s="81">
        <f>IF($U$205="zákl. prenesená",$N$205,0)</f>
        <v>0</v>
      </c>
      <c r="BH205" s="81">
        <f>IF($U$205="zníž. prenesená",$N$205,0)</f>
        <v>0</v>
      </c>
      <c r="BI205" s="81">
        <f>IF($U$205="nulová",$N$205,0)</f>
        <v>0</v>
      </c>
      <c r="BJ205" s="6" t="s">
        <v>119</v>
      </c>
      <c r="BK205" s="131">
        <f>ROUND($L$205*$K$205,3)</f>
        <v>0</v>
      </c>
      <c r="BL205" s="6" t="s">
        <v>190</v>
      </c>
    </row>
    <row r="206" spans="2:47" s="6" customFormat="1" ht="18.75" customHeight="1">
      <c r="B206" s="22"/>
      <c r="F206" s="196" t="s">
        <v>324</v>
      </c>
      <c r="G206" s="151"/>
      <c r="H206" s="151"/>
      <c r="I206" s="151"/>
      <c r="R206" s="23"/>
      <c r="T206" s="57"/>
      <c r="AA206" s="58"/>
      <c r="AT206" s="6" t="s">
        <v>159</v>
      </c>
      <c r="AU206" s="6" t="s">
        <v>119</v>
      </c>
    </row>
    <row r="207" spans="2:64" s="6" customFormat="1" ht="27" customHeight="1">
      <c r="B207" s="22"/>
      <c r="C207" s="123" t="s">
        <v>325</v>
      </c>
      <c r="D207" s="123" t="s">
        <v>142</v>
      </c>
      <c r="E207" s="124" t="s">
        <v>326</v>
      </c>
      <c r="F207" s="191" t="s">
        <v>327</v>
      </c>
      <c r="G207" s="189"/>
      <c r="H207" s="189"/>
      <c r="I207" s="189"/>
      <c r="J207" s="125" t="s">
        <v>145</v>
      </c>
      <c r="K207" s="126">
        <v>15.44</v>
      </c>
      <c r="L207" s="188">
        <v>0</v>
      </c>
      <c r="M207" s="189"/>
      <c r="N207" s="190">
        <f>ROUND($L$207*$K$207,3)</f>
        <v>0</v>
      </c>
      <c r="O207" s="189"/>
      <c r="P207" s="189"/>
      <c r="Q207" s="189"/>
      <c r="R207" s="23"/>
      <c r="T207" s="128"/>
      <c r="U207" s="29" t="s">
        <v>40</v>
      </c>
      <c r="V207" s="129">
        <v>1.37961</v>
      </c>
      <c r="W207" s="129">
        <f>$V$207*$K$207</f>
        <v>21.301178399999998</v>
      </c>
      <c r="X207" s="129">
        <v>0.00049</v>
      </c>
      <c r="Y207" s="129">
        <f>$X$207*$K$207</f>
        <v>0.0075656</v>
      </c>
      <c r="Z207" s="129">
        <v>0</v>
      </c>
      <c r="AA207" s="130">
        <f>$Z$207*$K$207</f>
        <v>0</v>
      </c>
      <c r="AR207" s="6" t="s">
        <v>190</v>
      </c>
      <c r="AT207" s="6" t="s">
        <v>142</v>
      </c>
      <c r="AU207" s="6" t="s">
        <v>119</v>
      </c>
      <c r="AY207" s="6" t="s">
        <v>141</v>
      </c>
      <c r="BE207" s="81">
        <f>IF($U$207="základná",$N$207,0)</f>
        <v>0</v>
      </c>
      <c r="BF207" s="81">
        <f>IF($U$207="znížená",$N$207,0)</f>
        <v>0</v>
      </c>
      <c r="BG207" s="81">
        <f>IF($U$207="zákl. prenesená",$N$207,0)</f>
        <v>0</v>
      </c>
      <c r="BH207" s="81">
        <f>IF($U$207="zníž. prenesená",$N$207,0)</f>
        <v>0</v>
      </c>
      <c r="BI207" s="81">
        <f>IF($U$207="nulová",$N$207,0)</f>
        <v>0</v>
      </c>
      <c r="BJ207" s="6" t="s">
        <v>119</v>
      </c>
      <c r="BK207" s="131">
        <f>ROUND($L$207*$K$207,3)</f>
        <v>0</v>
      </c>
      <c r="BL207" s="6" t="s">
        <v>190</v>
      </c>
    </row>
    <row r="208" spans="2:64" s="6" customFormat="1" ht="27" customHeight="1">
      <c r="B208" s="22"/>
      <c r="C208" s="132" t="s">
        <v>328</v>
      </c>
      <c r="D208" s="132" t="s">
        <v>247</v>
      </c>
      <c r="E208" s="133" t="s">
        <v>329</v>
      </c>
      <c r="F208" s="192" t="s">
        <v>330</v>
      </c>
      <c r="G208" s="193"/>
      <c r="H208" s="193"/>
      <c r="I208" s="193"/>
      <c r="J208" s="134" t="s">
        <v>145</v>
      </c>
      <c r="K208" s="135">
        <v>18.528</v>
      </c>
      <c r="L208" s="194">
        <v>0</v>
      </c>
      <c r="M208" s="193"/>
      <c r="N208" s="195">
        <f>ROUND($L$208*$K$208,3)</f>
        <v>0</v>
      </c>
      <c r="O208" s="189"/>
      <c r="P208" s="189"/>
      <c r="Q208" s="189"/>
      <c r="R208" s="23"/>
      <c r="T208" s="128"/>
      <c r="U208" s="29" t="s">
        <v>40</v>
      </c>
      <c r="V208" s="129">
        <v>0</v>
      </c>
      <c r="W208" s="129">
        <f>$V$208*$K$208</f>
        <v>0</v>
      </c>
      <c r="X208" s="129">
        <v>0</v>
      </c>
      <c r="Y208" s="129">
        <f>$X$208*$K$208</f>
        <v>0</v>
      </c>
      <c r="Z208" s="129">
        <v>0</v>
      </c>
      <c r="AA208" s="130">
        <f>$Z$208*$K$208</f>
        <v>0</v>
      </c>
      <c r="AR208" s="6" t="s">
        <v>240</v>
      </c>
      <c r="AT208" s="6" t="s">
        <v>247</v>
      </c>
      <c r="AU208" s="6" t="s">
        <v>119</v>
      </c>
      <c r="AY208" s="6" t="s">
        <v>141</v>
      </c>
      <c r="BE208" s="81">
        <f>IF($U$208="základná",$N$208,0)</f>
        <v>0</v>
      </c>
      <c r="BF208" s="81">
        <f>IF($U$208="znížená",$N$208,0)</f>
        <v>0</v>
      </c>
      <c r="BG208" s="81">
        <f>IF($U$208="zákl. prenesená",$N$208,0)</f>
        <v>0</v>
      </c>
      <c r="BH208" s="81">
        <f>IF($U$208="zníž. prenesená",$N$208,0)</f>
        <v>0</v>
      </c>
      <c r="BI208" s="81">
        <f>IF($U$208="nulová",$N$208,0)</f>
        <v>0</v>
      </c>
      <c r="BJ208" s="6" t="s">
        <v>119</v>
      </c>
      <c r="BK208" s="131">
        <f>ROUND($L$208*$K$208,3)</f>
        <v>0</v>
      </c>
      <c r="BL208" s="6" t="s">
        <v>190</v>
      </c>
    </row>
    <row r="209" spans="2:64" s="6" customFormat="1" ht="27" customHeight="1">
      <c r="B209" s="22"/>
      <c r="C209" s="123" t="s">
        <v>331</v>
      </c>
      <c r="D209" s="123" t="s">
        <v>142</v>
      </c>
      <c r="E209" s="124" t="s">
        <v>332</v>
      </c>
      <c r="F209" s="191" t="s">
        <v>333</v>
      </c>
      <c r="G209" s="189"/>
      <c r="H209" s="189"/>
      <c r="I209" s="189"/>
      <c r="J209" s="125" t="s">
        <v>145</v>
      </c>
      <c r="K209" s="126">
        <v>15.44</v>
      </c>
      <c r="L209" s="188">
        <v>0</v>
      </c>
      <c r="M209" s="189"/>
      <c r="N209" s="190">
        <f>ROUND($L$209*$K$209,3)</f>
        <v>0</v>
      </c>
      <c r="O209" s="189"/>
      <c r="P209" s="189"/>
      <c r="Q209" s="189"/>
      <c r="R209" s="23"/>
      <c r="T209" s="128"/>
      <c r="U209" s="29" t="s">
        <v>40</v>
      </c>
      <c r="V209" s="129">
        <v>0.075</v>
      </c>
      <c r="W209" s="129">
        <f>$V$209*$K$209</f>
        <v>1.158</v>
      </c>
      <c r="X209" s="129">
        <v>0</v>
      </c>
      <c r="Y209" s="129">
        <f>$X$209*$K$209</f>
        <v>0</v>
      </c>
      <c r="Z209" s="129">
        <v>0.00742</v>
      </c>
      <c r="AA209" s="130">
        <f>$Z$209*$K$209</f>
        <v>0.11456480000000001</v>
      </c>
      <c r="AR209" s="6" t="s">
        <v>190</v>
      </c>
      <c r="AT209" s="6" t="s">
        <v>142</v>
      </c>
      <c r="AU209" s="6" t="s">
        <v>119</v>
      </c>
      <c r="AY209" s="6" t="s">
        <v>141</v>
      </c>
      <c r="BE209" s="81">
        <f>IF($U$209="základná",$N$209,0)</f>
        <v>0</v>
      </c>
      <c r="BF209" s="81">
        <f>IF($U$209="znížená",$N$209,0)</f>
        <v>0</v>
      </c>
      <c r="BG209" s="81">
        <f>IF($U$209="zákl. prenesená",$N$209,0)</f>
        <v>0</v>
      </c>
      <c r="BH209" s="81">
        <f>IF($U$209="zníž. prenesená",$N$209,0)</f>
        <v>0</v>
      </c>
      <c r="BI209" s="81">
        <f>IF($U$209="nulová",$N$209,0)</f>
        <v>0</v>
      </c>
      <c r="BJ209" s="6" t="s">
        <v>119</v>
      </c>
      <c r="BK209" s="131">
        <f>ROUND($L$209*$K$209,3)</f>
        <v>0</v>
      </c>
      <c r="BL209" s="6" t="s">
        <v>190</v>
      </c>
    </row>
    <row r="210" spans="2:64" s="6" customFormat="1" ht="39" customHeight="1">
      <c r="B210" s="22"/>
      <c r="C210" s="123" t="s">
        <v>334</v>
      </c>
      <c r="D210" s="123" t="s">
        <v>142</v>
      </c>
      <c r="E210" s="124" t="s">
        <v>335</v>
      </c>
      <c r="F210" s="191" t="s">
        <v>336</v>
      </c>
      <c r="G210" s="189"/>
      <c r="H210" s="189"/>
      <c r="I210" s="189"/>
      <c r="J210" s="125" t="s">
        <v>199</v>
      </c>
      <c r="K210" s="126">
        <v>17</v>
      </c>
      <c r="L210" s="188">
        <v>0</v>
      </c>
      <c r="M210" s="189"/>
      <c r="N210" s="190">
        <f>ROUND($L$210*$K$210,3)</f>
        <v>0</v>
      </c>
      <c r="O210" s="189"/>
      <c r="P210" s="189"/>
      <c r="Q210" s="189"/>
      <c r="R210" s="23"/>
      <c r="T210" s="128"/>
      <c r="U210" s="29" t="s">
        <v>40</v>
      </c>
      <c r="V210" s="129">
        <v>0.047</v>
      </c>
      <c r="W210" s="129">
        <f>$V$210*$K$210</f>
        <v>0.799</v>
      </c>
      <c r="X210" s="129">
        <v>0</v>
      </c>
      <c r="Y210" s="129">
        <f>$X$210*$K$210</f>
        <v>0</v>
      </c>
      <c r="Z210" s="129">
        <v>0.0032</v>
      </c>
      <c r="AA210" s="130">
        <f>$Z$210*$K$210</f>
        <v>0.054400000000000004</v>
      </c>
      <c r="AR210" s="6" t="s">
        <v>190</v>
      </c>
      <c r="AT210" s="6" t="s">
        <v>142</v>
      </c>
      <c r="AU210" s="6" t="s">
        <v>119</v>
      </c>
      <c r="AY210" s="6" t="s">
        <v>141</v>
      </c>
      <c r="BE210" s="81">
        <f>IF($U$210="základná",$N$210,0)</f>
        <v>0</v>
      </c>
      <c r="BF210" s="81">
        <f>IF($U$210="znížená",$N$210,0)</f>
        <v>0</v>
      </c>
      <c r="BG210" s="81">
        <f>IF($U$210="zákl. prenesená",$N$210,0)</f>
        <v>0</v>
      </c>
      <c r="BH210" s="81">
        <f>IF($U$210="zníž. prenesená",$N$210,0)</f>
        <v>0</v>
      </c>
      <c r="BI210" s="81">
        <f>IF($U$210="nulová",$N$210,0)</f>
        <v>0</v>
      </c>
      <c r="BJ210" s="6" t="s">
        <v>119</v>
      </c>
      <c r="BK210" s="131">
        <f>ROUND($L$210*$K$210,3)</f>
        <v>0</v>
      </c>
      <c r="BL210" s="6" t="s">
        <v>190</v>
      </c>
    </row>
    <row r="211" spans="2:64" s="6" customFormat="1" ht="39" customHeight="1">
      <c r="B211" s="22"/>
      <c r="C211" s="123" t="s">
        <v>337</v>
      </c>
      <c r="D211" s="123" t="s">
        <v>142</v>
      </c>
      <c r="E211" s="124" t="s">
        <v>338</v>
      </c>
      <c r="F211" s="191" t="s">
        <v>339</v>
      </c>
      <c r="G211" s="189"/>
      <c r="H211" s="189"/>
      <c r="I211" s="189"/>
      <c r="J211" s="125" t="s">
        <v>199</v>
      </c>
      <c r="K211" s="126">
        <v>63.8</v>
      </c>
      <c r="L211" s="188">
        <v>0</v>
      </c>
      <c r="M211" s="189"/>
      <c r="N211" s="190">
        <f>ROUND($L$211*$K$211,3)</f>
        <v>0</v>
      </c>
      <c r="O211" s="189"/>
      <c r="P211" s="189"/>
      <c r="Q211" s="189"/>
      <c r="R211" s="23"/>
      <c r="T211" s="128"/>
      <c r="U211" s="29" t="s">
        <v>40</v>
      </c>
      <c r="V211" s="129">
        <v>0.047</v>
      </c>
      <c r="W211" s="129">
        <f>$V$211*$K$211</f>
        <v>2.9985999999999997</v>
      </c>
      <c r="X211" s="129">
        <v>0</v>
      </c>
      <c r="Y211" s="129">
        <f>$X$211*$K$211</f>
        <v>0</v>
      </c>
      <c r="Z211" s="129">
        <v>0.00298</v>
      </c>
      <c r="AA211" s="130">
        <f>$Z$211*$K$211</f>
        <v>0.190124</v>
      </c>
      <c r="AR211" s="6" t="s">
        <v>190</v>
      </c>
      <c r="AT211" s="6" t="s">
        <v>142</v>
      </c>
      <c r="AU211" s="6" t="s">
        <v>119</v>
      </c>
      <c r="AY211" s="6" t="s">
        <v>141</v>
      </c>
      <c r="BE211" s="81">
        <f>IF($U$211="základná",$N$211,0)</f>
        <v>0</v>
      </c>
      <c r="BF211" s="81">
        <f>IF($U$211="znížená",$N$211,0)</f>
        <v>0</v>
      </c>
      <c r="BG211" s="81">
        <f>IF($U$211="zákl. prenesená",$N$211,0)</f>
        <v>0</v>
      </c>
      <c r="BH211" s="81">
        <f>IF($U$211="zníž. prenesená",$N$211,0)</f>
        <v>0</v>
      </c>
      <c r="BI211" s="81">
        <f>IF($U$211="nulová",$N$211,0)</f>
        <v>0</v>
      </c>
      <c r="BJ211" s="6" t="s">
        <v>119</v>
      </c>
      <c r="BK211" s="131">
        <f>ROUND($L$211*$K$211,3)</f>
        <v>0</v>
      </c>
      <c r="BL211" s="6" t="s">
        <v>190</v>
      </c>
    </row>
    <row r="212" spans="2:64" s="6" customFormat="1" ht="27" customHeight="1">
      <c r="B212" s="22"/>
      <c r="C212" s="123" t="s">
        <v>340</v>
      </c>
      <c r="D212" s="123" t="s">
        <v>142</v>
      </c>
      <c r="E212" s="124" t="s">
        <v>341</v>
      </c>
      <c r="F212" s="191" t="s">
        <v>342</v>
      </c>
      <c r="G212" s="189"/>
      <c r="H212" s="189"/>
      <c r="I212" s="189"/>
      <c r="J212" s="125" t="s">
        <v>199</v>
      </c>
      <c r="K212" s="126">
        <v>26.8</v>
      </c>
      <c r="L212" s="188">
        <v>0</v>
      </c>
      <c r="M212" s="189"/>
      <c r="N212" s="190">
        <f>ROUND($L$212*$K$212,3)</f>
        <v>0</v>
      </c>
      <c r="O212" s="189"/>
      <c r="P212" s="189"/>
      <c r="Q212" s="189"/>
      <c r="R212" s="23"/>
      <c r="T212" s="128"/>
      <c r="U212" s="29" t="s">
        <v>40</v>
      </c>
      <c r="V212" s="129">
        <v>0.869</v>
      </c>
      <c r="W212" s="129">
        <f>$V$212*$K$212</f>
        <v>23.2892</v>
      </c>
      <c r="X212" s="129">
        <v>0.00011</v>
      </c>
      <c r="Y212" s="129">
        <f>$X$212*$K$212</f>
        <v>0.002948</v>
      </c>
      <c r="Z212" s="129">
        <v>0</v>
      </c>
      <c r="AA212" s="130">
        <f>$Z$212*$K$212</f>
        <v>0</v>
      </c>
      <c r="AR212" s="6" t="s">
        <v>190</v>
      </c>
      <c r="AT212" s="6" t="s">
        <v>142</v>
      </c>
      <c r="AU212" s="6" t="s">
        <v>119</v>
      </c>
      <c r="AY212" s="6" t="s">
        <v>141</v>
      </c>
      <c r="BE212" s="81">
        <f>IF($U$212="základná",$N$212,0)</f>
        <v>0</v>
      </c>
      <c r="BF212" s="81">
        <f>IF($U$212="znížená",$N$212,0)</f>
        <v>0</v>
      </c>
      <c r="BG212" s="81">
        <f>IF($U$212="zákl. prenesená",$N$212,0)</f>
        <v>0</v>
      </c>
      <c r="BH212" s="81">
        <f>IF($U$212="zníž. prenesená",$N$212,0)</f>
        <v>0</v>
      </c>
      <c r="BI212" s="81">
        <f>IF($U$212="nulová",$N$212,0)</f>
        <v>0</v>
      </c>
      <c r="BJ212" s="6" t="s">
        <v>119</v>
      </c>
      <c r="BK212" s="131">
        <f>ROUND($L$212*$K$212,3)</f>
        <v>0</v>
      </c>
      <c r="BL212" s="6" t="s">
        <v>190</v>
      </c>
    </row>
    <row r="213" spans="2:64" s="6" customFormat="1" ht="27" customHeight="1">
      <c r="B213" s="22"/>
      <c r="C213" s="132" t="s">
        <v>343</v>
      </c>
      <c r="D213" s="132" t="s">
        <v>247</v>
      </c>
      <c r="E213" s="133" t="s">
        <v>329</v>
      </c>
      <c r="F213" s="192" t="s">
        <v>330</v>
      </c>
      <c r="G213" s="193"/>
      <c r="H213" s="193"/>
      <c r="I213" s="193"/>
      <c r="J213" s="134" t="s">
        <v>145</v>
      </c>
      <c r="K213" s="135">
        <v>9.996</v>
      </c>
      <c r="L213" s="194">
        <v>0</v>
      </c>
      <c r="M213" s="193"/>
      <c r="N213" s="195">
        <f>ROUND($L$213*$K$213,3)</f>
        <v>0</v>
      </c>
      <c r="O213" s="189"/>
      <c r="P213" s="189"/>
      <c r="Q213" s="189"/>
      <c r="R213" s="23"/>
      <c r="T213" s="128"/>
      <c r="U213" s="29" t="s">
        <v>40</v>
      </c>
      <c r="V213" s="129">
        <v>0</v>
      </c>
      <c r="W213" s="129">
        <f>$V$213*$K$213</f>
        <v>0</v>
      </c>
      <c r="X213" s="129">
        <v>0</v>
      </c>
      <c r="Y213" s="129">
        <f>$X$213*$K$213</f>
        <v>0</v>
      </c>
      <c r="Z213" s="129">
        <v>0</v>
      </c>
      <c r="AA213" s="130">
        <f>$Z$213*$K$213</f>
        <v>0</v>
      </c>
      <c r="AR213" s="6" t="s">
        <v>240</v>
      </c>
      <c r="AT213" s="6" t="s">
        <v>247</v>
      </c>
      <c r="AU213" s="6" t="s">
        <v>119</v>
      </c>
      <c r="AY213" s="6" t="s">
        <v>141</v>
      </c>
      <c r="BE213" s="81">
        <f>IF($U$213="základná",$N$213,0)</f>
        <v>0</v>
      </c>
      <c r="BF213" s="81">
        <f>IF($U$213="znížená",$N$213,0)</f>
        <v>0</v>
      </c>
      <c r="BG213" s="81">
        <f>IF($U$213="zákl. prenesená",$N$213,0)</f>
        <v>0</v>
      </c>
      <c r="BH213" s="81">
        <f>IF($U$213="zníž. prenesená",$N$213,0)</f>
        <v>0</v>
      </c>
      <c r="BI213" s="81">
        <f>IF($U$213="nulová",$N$213,0)</f>
        <v>0</v>
      </c>
      <c r="BJ213" s="6" t="s">
        <v>119</v>
      </c>
      <c r="BK213" s="131">
        <f>ROUND($L$213*$K$213,3)</f>
        <v>0</v>
      </c>
      <c r="BL213" s="6" t="s">
        <v>190</v>
      </c>
    </row>
    <row r="214" spans="2:64" s="6" customFormat="1" ht="27" customHeight="1">
      <c r="B214" s="22"/>
      <c r="C214" s="123" t="s">
        <v>344</v>
      </c>
      <c r="D214" s="123" t="s">
        <v>142</v>
      </c>
      <c r="E214" s="124" t="s">
        <v>345</v>
      </c>
      <c r="F214" s="191" t="s">
        <v>342</v>
      </c>
      <c r="G214" s="189"/>
      <c r="H214" s="189"/>
      <c r="I214" s="189"/>
      <c r="J214" s="125" t="s">
        <v>199</v>
      </c>
      <c r="K214" s="126">
        <v>37</v>
      </c>
      <c r="L214" s="188">
        <v>0</v>
      </c>
      <c r="M214" s="189"/>
      <c r="N214" s="190">
        <f>ROUND($L$214*$K$214,3)</f>
        <v>0</v>
      </c>
      <c r="O214" s="189"/>
      <c r="P214" s="189"/>
      <c r="Q214" s="189"/>
      <c r="R214" s="23"/>
      <c r="T214" s="128"/>
      <c r="U214" s="29" t="s">
        <v>40</v>
      </c>
      <c r="V214" s="129">
        <v>1.09326</v>
      </c>
      <c r="W214" s="129">
        <f>$V$214*$K$214</f>
        <v>40.450619999999994</v>
      </c>
      <c r="X214" s="129">
        <v>0.00012</v>
      </c>
      <c r="Y214" s="129">
        <f>$X$214*$K$214</f>
        <v>0.00444</v>
      </c>
      <c r="Z214" s="129">
        <v>0</v>
      </c>
      <c r="AA214" s="130">
        <f>$Z$214*$K$214</f>
        <v>0</v>
      </c>
      <c r="AR214" s="6" t="s">
        <v>190</v>
      </c>
      <c r="AT214" s="6" t="s">
        <v>142</v>
      </c>
      <c r="AU214" s="6" t="s">
        <v>119</v>
      </c>
      <c r="AY214" s="6" t="s">
        <v>141</v>
      </c>
      <c r="BE214" s="81">
        <f>IF($U$214="základná",$N$214,0)</f>
        <v>0</v>
      </c>
      <c r="BF214" s="81">
        <f>IF($U$214="znížená",$N$214,0)</f>
        <v>0</v>
      </c>
      <c r="BG214" s="81">
        <f>IF($U$214="zákl. prenesená",$N$214,0)</f>
        <v>0</v>
      </c>
      <c r="BH214" s="81">
        <f>IF($U$214="zníž. prenesená",$N$214,0)</f>
        <v>0</v>
      </c>
      <c r="BI214" s="81">
        <f>IF($U$214="nulová",$N$214,0)</f>
        <v>0</v>
      </c>
      <c r="BJ214" s="6" t="s">
        <v>119</v>
      </c>
      <c r="BK214" s="131">
        <f>ROUND($L$214*$K$214,3)</f>
        <v>0</v>
      </c>
      <c r="BL214" s="6" t="s">
        <v>190</v>
      </c>
    </row>
    <row r="215" spans="2:64" s="6" customFormat="1" ht="27" customHeight="1">
      <c r="B215" s="22"/>
      <c r="C215" s="132" t="s">
        <v>346</v>
      </c>
      <c r="D215" s="132" t="s">
        <v>247</v>
      </c>
      <c r="E215" s="133" t="s">
        <v>329</v>
      </c>
      <c r="F215" s="192" t="s">
        <v>330</v>
      </c>
      <c r="G215" s="193"/>
      <c r="H215" s="193"/>
      <c r="I215" s="193"/>
      <c r="J215" s="134" t="s">
        <v>145</v>
      </c>
      <c r="K215" s="135">
        <v>19.98</v>
      </c>
      <c r="L215" s="194">
        <v>0</v>
      </c>
      <c r="M215" s="193"/>
      <c r="N215" s="195">
        <f>ROUND($L$215*$K$215,3)</f>
        <v>0</v>
      </c>
      <c r="O215" s="189"/>
      <c r="P215" s="189"/>
      <c r="Q215" s="189"/>
      <c r="R215" s="23"/>
      <c r="T215" s="128"/>
      <c r="U215" s="29" t="s">
        <v>40</v>
      </c>
      <c r="V215" s="129">
        <v>0</v>
      </c>
      <c r="W215" s="129">
        <f>$V$215*$K$215</f>
        <v>0</v>
      </c>
      <c r="X215" s="129">
        <v>0</v>
      </c>
      <c r="Y215" s="129">
        <f>$X$215*$K$215</f>
        <v>0</v>
      </c>
      <c r="Z215" s="129">
        <v>0</v>
      </c>
      <c r="AA215" s="130">
        <f>$Z$215*$K$215</f>
        <v>0</v>
      </c>
      <c r="AR215" s="6" t="s">
        <v>240</v>
      </c>
      <c r="AT215" s="6" t="s">
        <v>247</v>
      </c>
      <c r="AU215" s="6" t="s">
        <v>119</v>
      </c>
      <c r="AY215" s="6" t="s">
        <v>141</v>
      </c>
      <c r="BE215" s="81">
        <f>IF($U$215="základná",$N$215,0)</f>
        <v>0</v>
      </c>
      <c r="BF215" s="81">
        <f>IF($U$215="znížená",$N$215,0)</f>
        <v>0</v>
      </c>
      <c r="BG215" s="81">
        <f>IF($U$215="zákl. prenesená",$N$215,0)</f>
        <v>0</v>
      </c>
      <c r="BH215" s="81">
        <f>IF($U$215="zníž. prenesená",$N$215,0)</f>
        <v>0</v>
      </c>
      <c r="BI215" s="81">
        <f>IF($U$215="nulová",$N$215,0)</f>
        <v>0</v>
      </c>
      <c r="BJ215" s="6" t="s">
        <v>119</v>
      </c>
      <c r="BK215" s="131">
        <f>ROUND($L$215*$K$215,3)</f>
        <v>0</v>
      </c>
      <c r="BL215" s="6" t="s">
        <v>190</v>
      </c>
    </row>
    <row r="216" spans="2:64" s="6" customFormat="1" ht="27" customHeight="1">
      <c r="B216" s="22"/>
      <c r="C216" s="123" t="s">
        <v>347</v>
      </c>
      <c r="D216" s="123" t="s">
        <v>142</v>
      </c>
      <c r="E216" s="124" t="s">
        <v>348</v>
      </c>
      <c r="F216" s="191" t="s">
        <v>349</v>
      </c>
      <c r="G216" s="189"/>
      <c r="H216" s="189"/>
      <c r="I216" s="189"/>
      <c r="J216" s="125" t="s">
        <v>199</v>
      </c>
      <c r="K216" s="126">
        <v>17</v>
      </c>
      <c r="L216" s="188">
        <v>0</v>
      </c>
      <c r="M216" s="189"/>
      <c r="N216" s="190">
        <f>ROUND($L$216*$K$216,3)</f>
        <v>0</v>
      </c>
      <c r="O216" s="189"/>
      <c r="P216" s="189"/>
      <c r="Q216" s="189"/>
      <c r="R216" s="23"/>
      <c r="T216" s="128"/>
      <c r="U216" s="29" t="s">
        <v>40</v>
      </c>
      <c r="V216" s="129">
        <v>0.066</v>
      </c>
      <c r="W216" s="129">
        <f>$V$216*$K$216</f>
        <v>1.122</v>
      </c>
      <c r="X216" s="129">
        <v>0</v>
      </c>
      <c r="Y216" s="129">
        <f>$X$216*$K$216</f>
        <v>0</v>
      </c>
      <c r="Z216" s="129">
        <v>0.00445</v>
      </c>
      <c r="AA216" s="130">
        <f>$Z$216*$K$216</f>
        <v>0.07565</v>
      </c>
      <c r="AR216" s="6" t="s">
        <v>190</v>
      </c>
      <c r="AT216" s="6" t="s">
        <v>142</v>
      </c>
      <c r="AU216" s="6" t="s">
        <v>119</v>
      </c>
      <c r="AY216" s="6" t="s">
        <v>141</v>
      </c>
      <c r="BE216" s="81">
        <f>IF($U$216="základná",$N$216,0)</f>
        <v>0</v>
      </c>
      <c r="BF216" s="81">
        <f>IF($U$216="znížená",$N$216,0)</f>
        <v>0</v>
      </c>
      <c r="BG216" s="81">
        <f>IF($U$216="zákl. prenesená",$N$216,0)</f>
        <v>0</v>
      </c>
      <c r="BH216" s="81">
        <f>IF($U$216="zníž. prenesená",$N$216,0)</f>
        <v>0</v>
      </c>
      <c r="BI216" s="81">
        <f>IF($U$216="nulová",$N$216,0)</f>
        <v>0</v>
      </c>
      <c r="BJ216" s="6" t="s">
        <v>119</v>
      </c>
      <c r="BK216" s="131">
        <f>ROUND($L$216*$K$216,3)</f>
        <v>0</v>
      </c>
      <c r="BL216" s="6" t="s">
        <v>190</v>
      </c>
    </row>
    <row r="217" spans="2:64" s="6" customFormat="1" ht="27" customHeight="1">
      <c r="B217" s="22"/>
      <c r="C217" s="123" t="s">
        <v>350</v>
      </c>
      <c r="D217" s="123" t="s">
        <v>142</v>
      </c>
      <c r="E217" s="124" t="s">
        <v>351</v>
      </c>
      <c r="F217" s="191" t="s">
        <v>352</v>
      </c>
      <c r="G217" s="189"/>
      <c r="H217" s="189"/>
      <c r="I217" s="189"/>
      <c r="J217" s="125" t="s">
        <v>199</v>
      </c>
      <c r="K217" s="126">
        <v>17</v>
      </c>
      <c r="L217" s="188">
        <v>0</v>
      </c>
      <c r="M217" s="189"/>
      <c r="N217" s="190">
        <f>ROUND($L$217*$K$217,3)</f>
        <v>0</v>
      </c>
      <c r="O217" s="189"/>
      <c r="P217" s="189"/>
      <c r="Q217" s="189"/>
      <c r="R217" s="23"/>
      <c r="T217" s="128"/>
      <c r="U217" s="29" t="s">
        <v>40</v>
      </c>
      <c r="V217" s="129">
        <v>0.56581</v>
      </c>
      <c r="W217" s="129">
        <f>$V$217*$K$217</f>
        <v>9.618770000000001</v>
      </c>
      <c r="X217" s="129">
        <v>0.0001</v>
      </c>
      <c r="Y217" s="129">
        <f>$X$217*$K$217</f>
        <v>0.0017000000000000001</v>
      </c>
      <c r="Z217" s="129">
        <v>0</v>
      </c>
      <c r="AA217" s="130">
        <f>$Z$217*$K$217</f>
        <v>0</v>
      </c>
      <c r="AR217" s="6" t="s">
        <v>190</v>
      </c>
      <c r="AT217" s="6" t="s">
        <v>142</v>
      </c>
      <c r="AU217" s="6" t="s">
        <v>119</v>
      </c>
      <c r="AY217" s="6" t="s">
        <v>141</v>
      </c>
      <c r="BE217" s="81">
        <f>IF($U$217="základná",$N$217,0)</f>
        <v>0</v>
      </c>
      <c r="BF217" s="81">
        <f>IF($U$217="znížená",$N$217,0)</f>
        <v>0</v>
      </c>
      <c r="BG217" s="81">
        <f>IF($U$217="zákl. prenesená",$N$217,0)</f>
        <v>0</v>
      </c>
      <c r="BH217" s="81">
        <f>IF($U$217="zníž. prenesená",$N$217,0)</f>
        <v>0</v>
      </c>
      <c r="BI217" s="81">
        <f>IF($U$217="nulová",$N$217,0)</f>
        <v>0</v>
      </c>
      <c r="BJ217" s="6" t="s">
        <v>119</v>
      </c>
      <c r="BK217" s="131">
        <f>ROUND($L$217*$K$217,3)</f>
        <v>0</v>
      </c>
      <c r="BL217" s="6" t="s">
        <v>190</v>
      </c>
    </row>
    <row r="218" spans="2:64" s="6" customFormat="1" ht="27" customHeight="1">
      <c r="B218" s="22"/>
      <c r="C218" s="132" t="s">
        <v>353</v>
      </c>
      <c r="D218" s="132" t="s">
        <v>247</v>
      </c>
      <c r="E218" s="133" t="s">
        <v>354</v>
      </c>
      <c r="F218" s="192" t="s">
        <v>355</v>
      </c>
      <c r="G218" s="193"/>
      <c r="H218" s="193"/>
      <c r="I218" s="193"/>
      <c r="J218" s="134" t="s">
        <v>199</v>
      </c>
      <c r="K218" s="135">
        <v>17</v>
      </c>
      <c r="L218" s="194">
        <v>0</v>
      </c>
      <c r="M218" s="193"/>
      <c r="N218" s="195">
        <f>ROUND($L$218*$K$218,3)</f>
        <v>0</v>
      </c>
      <c r="O218" s="189"/>
      <c r="P218" s="189"/>
      <c r="Q218" s="189"/>
      <c r="R218" s="23"/>
      <c r="T218" s="128"/>
      <c r="U218" s="29" t="s">
        <v>40</v>
      </c>
      <c r="V218" s="129">
        <v>0</v>
      </c>
      <c r="W218" s="129">
        <f>$V$218*$K$218</f>
        <v>0</v>
      </c>
      <c r="X218" s="129">
        <v>0.00174</v>
      </c>
      <c r="Y218" s="129">
        <f>$X$218*$K$218</f>
        <v>0.02958</v>
      </c>
      <c r="Z218" s="129">
        <v>0</v>
      </c>
      <c r="AA218" s="130">
        <f>$Z$218*$K$218</f>
        <v>0</v>
      </c>
      <c r="AR218" s="6" t="s">
        <v>240</v>
      </c>
      <c r="AT218" s="6" t="s">
        <v>247</v>
      </c>
      <c r="AU218" s="6" t="s">
        <v>119</v>
      </c>
      <c r="AY218" s="6" t="s">
        <v>141</v>
      </c>
      <c r="BE218" s="81">
        <f>IF($U$218="základná",$N$218,0)</f>
        <v>0</v>
      </c>
      <c r="BF218" s="81">
        <f>IF($U$218="znížená",$N$218,0)</f>
        <v>0</v>
      </c>
      <c r="BG218" s="81">
        <f>IF($U$218="zákl. prenesená",$N$218,0)</f>
        <v>0</v>
      </c>
      <c r="BH218" s="81">
        <f>IF($U$218="zníž. prenesená",$N$218,0)</f>
        <v>0</v>
      </c>
      <c r="BI218" s="81">
        <f>IF($U$218="nulová",$N$218,0)</f>
        <v>0</v>
      </c>
      <c r="BJ218" s="6" t="s">
        <v>119</v>
      </c>
      <c r="BK218" s="131">
        <f>ROUND($L$218*$K$218,3)</f>
        <v>0</v>
      </c>
      <c r="BL218" s="6" t="s">
        <v>190</v>
      </c>
    </row>
    <row r="219" spans="2:47" s="6" customFormat="1" ht="98.25" customHeight="1">
      <c r="B219" s="22"/>
      <c r="F219" s="196" t="s">
        <v>356</v>
      </c>
      <c r="G219" s="151"/>
      <c r="H219" s="151"/>
      <c r="I219" s="151"/>
      <c r="R219" s="23"/>
      <c r="T219" s="57"/>
      <c r="AA219" s="58"/>
      <c r="AT219" s="6" t="s">
        <v>159</v>
      </c>
      <c r="AU219" s="6" t="s">
        <v>119</v>
      </c>
    </row>
    <row r="220" spans="2:64" s="6" customFormat="1" ht="39" customHeight="1">
      <c r="B220" s="22"/>
      <c r="C220" s="123" t="s">
        <v>357</v>
      </c>
      <c r="D220" s="123" t="s">
        <v>142</v>
      </c>
      <c r="E220" s="124" t="s">
        <v>358</v>
      </c>
      <c r="F220" s="191" t="s">
        <v>359</v>
      </c>
      <c r="G220" s="189"/>
      <c r="H220" s="189"/>
      <c r="I220" s="189"/>
      <c r="J220" s="125" t="s">
        <v>208</v>
      </c>
      <c r="K220" s="126">
        <v>2</v>
      </c>
      <c r="L220" s="188">
        <v>0</v>
      </c>
      <c r="M220" s="189"/>
      <c r="N220" s="190">
        <f>ROUND($L$220*$K$220,3)</f>
        <v>0</v>
      </c>
      <c r="O220" s="189"/>
      <c r="P220" s="189"/>
      <c r="Q220" s="189"/>
      <c r="R220" s="23"/>
      <c r="T220" s="128"/>
      <c r="U220" s="29" t="s">
        <v>40</v>
      </c>
      <c r="V220" s="129">
        <v>0.1005</v>
      </c>
      <c r="W220" s="129">
        <f>$V$220*$K$220</f>
        <v>0.201</v>
      </c>
      <c r="X220" s="129">
        <v>2E-05</v>
      </c>
      <c r="Y220" s="129">
        <f>$X$220*$K$220</f>
        <v>4E-05</v>
      </c>
      <c r="Z220" s="129">
        <v>0</v>
      </c>
      <c r="AA220" s="130">
        <f>$Z$220*$K$220</f>
        <v>0</v>
      </c>
      <c r="AR220" s="6" t="s">
        <v>190</v>
      </c>
      <c r="AT220" s="6" t="s">
        <v>142</v>
      </c>
      <c r="AU220" s="6" t="s">
        <v>119</v>
      </c>
      <c r="AY220" s="6" t="s">
        <v>141</v>
      </c>
      <c r="BE220" s="81">
        <f>IF($U$220="základná",$N$220,0)</f>
        <v>0</v>
      </c>
      <c r="BF220" s="81">
        <f>IF($U$220="znížená",$N$220,0)</f>
        <v>0</v>
      </c>
      <c r="BG220" s="81">
        <f>IF($U$220="zákl. prenesená",$N$220,0)</f>
        <v>0</v>
      </c>
      <c r="BH220" s="81">
        <f>IF($U$220="zníž. prenesená",$N$220,0)</f>
        <v>0</v>
      </c>
      <c r="BI220" s="81">
        <f>IF($U$220="nulová",$N$220,0)</f>
        <v>0</v>
      </c>
      <c r="BJ220" s="6" t="s">
        <v>119</v>
      </c>
      <c r="BK220" s="131">
        <f>ROUND($L$220*$K$220,3)</f>
        <v>0</v>
      </c>
      <c r="BL220" s="6" t="s">
        <v>190</v>
      </c>
    </row>
    <row r="221" spans="2:64" s="6" customFormat="1" ht="27" customHeight="1">
      <c r="B221" s="22"/>
      <c r="C221" s="132" t="s">
        <v>360</v>
      </c>
      <c r="D221" s="132" t="s">
        <v>247</v>
      </c>
      <c r="E221" s="133" t="s">
        <v>361</v>
      </c>
      <c r="F221" s="192" t="s">
        <v>362</v>
      </c>
      <c r="G221" s="193"/>
      <c r="H221" s="193"/>
      <c r="I221" s="193"/>
      <c r="J221" s="134" t="s">
        <v>208</v>
      </c>
      <c r="K221" s="135">
        <v>2</v>
      </c>
      <c r="L221" s="194">
        <v>0</v>
      </c>
      <c r="M221" s="193"/>
      <c r="N221" s="195">
        <f>ROUND($L$221*$K$221,3)</f>
        <v>0</v>
      </c>
      <c r="O221" s="189"/>
      <c r="P221" s="189"/>
      <c r="Q221" s="189"/>
      <c r="R221" s="23"/>
      <c r="T221" s="128"/>
      <c r="U221" s="29" t="s">
        <v>40</v>
      </c>
      <c r="V221" s="129">
        <v>0</v>
      </c>
      <c r="W221" s="129">
        <f>$V$221*$K$221</f>
        <v>0</v>
      </c>
      <c r="X221" s="129">
        <v>0.00011</v>
      </c>
      <c r="Y221" s="129">
        <f>$X$221*$K$221</f>
        <v>0.00022</v>
      </c>
      <c r="Z221" s="129">
        <v>0</v>
      </c>
      <c r="AA221" s="130">
        <f>$Z$221*$K$221</f>
        <v>0</v>
      </c>
      <c r="AR221" s="6" t="s">
        <v>240</v>
      </c>
      <c r="AT221" s="6" t="s">
        <v>247</v>
      </c>
      <c r="AU221" s="6" t="s">
        <v>119</v>
      </c>
      <c r="AY221" s="6" t="s">
        <v>141</v>
      </c>
      <c r="BE221" s="81">
        <f>IF($U$221="základná",$N$221,0)</f>
        <v>0</v>
      </c>
      <c r="BF221" s="81">
        <f>IF($U$221="znížená",$N$221,0)</f>
        <v>0</v>
      </c>
      <c r="BG221" s="81">
        <f>IF($U$221="zákl. prenesená",$N$221,0)</f>
        <v>0</v>
      </c>
      <c r="BH221" s="81">
        <f>IF($U$221="zníž. prenesená",$N$221,0)</f>
        <v>0</v>
      </c>
      <c r="BI221" s="81">
        <f>IF($U$221="nulová",$N$221,0)</f>
        <v>0</v>
      </c>
      <c r="BJ221" s="6" t="s">
        <v>119</v>
      </c>
      <c r="BK221" s="131">
        <f>ROUND($L$221*$K$221,3)</f>
        <v>0</v>
      </c>
      <c r="BL221" s="6" t="s">
        <v>190</v>
      </c>
    </row>
    <row r="222" spans="2:47" s="6" customFormat="1" ht="98.25" customHeight="1">
      <c r="B222" s="22"/>
      <c r="F222" s="196" t="s">
        <v>356</v>
      </c>
      <c r="G222" s="151"/>
      <c r="H222" s="151"/>
      <c r="I222" s="151"/>
      <c r="R222" s="23"/>
      <c r="T222" s="57"/>
      <c r="AA222" s="58"/>
      <c r="AT222" s="6" t="s">
        <v>159</v>
      </c>
      <c r="AU222" s="6" t="s">
        <v>119</v>
      </c>
    </row>
    <row r="223" spans="2:64" s="6" customFormat="1" ht="39" customHeight="1">
      <c r="B223" s="22"/>
      <c r="C223" s="123" t="s">
        <v>363</v>
      </c>
      <c r="D223" s="123" t="s">
        <v>142</v>
      </c>
      <c r="E223" s="124" t="s">
        <v>364</v>
      </c>
      <c r="F223" s="191" t="s">
        <v>365</v>
      </c>
      <c r="G223" s="189"/>
      <c r="H223" s="189"/>
      <c r="I223" s="189"/>
      <c r="J223" s="125" t="s">
        <v>208</v>
      </c>
      <c r="K223" s="126">
        <v>20</v>
      </c>
      <c r="L223" s="188">
        <v>0</v>
      </c>
      <c r="M223" s="189"/>
      <c r="N223" s="190">
        <f>ROUND($L$223*$K$223,3)</f>
        <v>0</v>
      </c>
      <c r="O223" s="189"/>
      <c r="P223" s="189"/>
      <c r="Q223" s="189"/>
      <c r="R223" s="23"/>
      <c r="T223" s="128"/>
      <c r="U223" s="29" t="s">
        <v>40</v>
      </c>
      <c r="V223" s="129">
        <v>0.1585</v>
      </c>
      <c r="W223" s="129">
        <f>$V$223*$K$223</f>
        <v>3.17</v>
      </c>
      <c r="X223" s="129">
        <v>0.00017</v>
      </c>
      <c r="Y223" s="129">
        <f>$X$223*$K$223</f>
        <v>0.0034000000000000002</v>
      </c>
      <c r="Z223" s="129">
        <v>0</v>
      </c>
      <c r="AA223" s="130">
        <f>$Z$223*$K$223</f>
        <v>0</v>
      </c>
      <c r="AR223" s="6" t="s">
        <v>190</v>
      </c>
      <c r="AT223" s="6" t="s">
        <v>142</v>
      </c>
      <c r="AU223" s="6" t="s">
        <v>119</v>
      </c>
      <c r="AY223" s="6" t="s">
        <v>141</v>
      </c>
      <c r="BE223" s="81">
        <f>IF($U$223="základná",$N$223,0)</f>
        <v>0</v>
      </c>
      <c r="BF223" s="81">
        <f>IF($U$223="znížená",$N$223,0)</f>
        <v>0</v>
      </c>
      <c r="BG223" s="81">
        <f>IF($U$223="zákl. prenesená",$N$223,0)</f>
        <v>0</v>
      </c>
      <c r="BH223" s="81">
        <f>IF($U$223="zníž. prenesená",$N$223,0)</f>
        <v>0</v>
      </c>
      <c r="BI223" s="81">
        <f>IF($U$223="nulová",$N$223,0)</f>
        <v>0</v>
      </c>
      <c r="BJ223" s="6" t="s">
        <v>119</v>
      </c>
      <c r="BK223" s="131">
        <f>ROUND($L$223*$K$223,3)</f>
        <v>0</v>
      </c>
      <c r="BL223" s="6" t="s">
        <v>190</v>
      </c>
    </row>
    <row r="224" spans="2:64" s="6" customFormat="1" ht="39" customHeight="1">
      <c r="B224" s="22"/>
      <c r="C224" s="132" t="s">
        <v>366</v>
      </c>
      <c r="D224" s="132" t="s">
        <v>247</v>
      </c>
      <c r="E224" s="133" t="s">
        <v>367</v>
      </c>
      <c r="F224" s="192" t="s">
        <v>368</v>
      </c>
      <c r="G224" s="193"/>
      <c r="H224" s="193"/>
      <c r="I224" s="193"/>
      <c r="J224" s="134" t="s">
        <v>208</v>
      </c>
      <c r="K224" s="135">
        <v>20</v>
      </c>
      <c r="L224" s="194">
        <v>0</v>
      </c>
      <c r="M224" s="193"/>
      <c r="N224" s="195">
        <f>ROUND($L$224*$K$224,3)</f>
        <v>0</v>
      </c>
      <c r="O224" s="189"/>
      <c r="P224" s="189"/>
      <c r="Q224" s="189"/>
      <c r="R224" s="23"/>
      <c r="T224" s="128"/>
      <c r="U224" s="29" t="s">
        <v>40</v>
      </c>
      <c r="V224" s="129">
        <v>0</v>
      </c>
      <c r="W224" s="129">
        <f>$V$224*$K$224</f>
        <v>0</v>
      </c>
      <c r="X224" s="129">
        <v>0.00082</v>
      </c>
      <c r="Y224" s="129">
        <f>$X$224*$K$224</f>
        <v>0.016399999999999998</v>
      </c>
      <c r="Z224" s="129">
        <v>0</v>
      </c>
      <c r="AA224" s="130">
        <f>$Z$224*$K$224</f>
        <v>0</v>
      </c>
      <c r="AR224" s="6" t="s">
        <v>240</v>
      </c>
      <c r="AT224" s="6" t="s">
        <v>247</v>
      </c>
      <c r="AU224" s="6" t="s">
        <v>119</v>
      </c>
      <c r="AY224" s="6" t="s">
        <v>141</v>
      </c>
      <c r="BE224" s="81">
        <f>IF($U$224="základná",$N$224,0)</f>
        <v>0</v>
      </c>
      <c r="BF224" s="81">
        <f>IF($U$224="znížená",$N$224,0)</f>
        <v>0</v>
      </c>
      <c r="BG224" s="81">
        <f>IF($U$224="zákl. prenesená",$N$224,0)</f>
        <v>0</v>
      </c>
      <c r="BH224" s="81">
        <f>IF($U$224="zníž. prenesená",$N$224,0)</f>
        <v>0</v>
      </c>
      <c r="BI224" s="81">
        <f>IF($U$224="nulová",$N$224,0)</f>
        <v>0</v>
      </c>
      <c r="BJ224" s="6" t="s">
        <v>119</v>
      </c>
      <c r="BK224" s="131">
        <f>ROUND($L$224*$K$224,3)</f>
        <v>0</v>
      </c>
      <c r="BL224" s="6" t="s">
        <v>190</v>
      </c>
    </row>
    <row r="225" spans="2:47" s="6" customFormat="1" ht="98.25" customHeight="1">
      <c r="B225" s="22"/>
      <c r="F225" s="196" t="s">
        <v>356</v>
      </c>
      <c r="G225" s="151"/>
      <c r="H225" s="151"/>
      <c r="I225" s="151"/>
      <c r="R225" s="23"/>
      <c r="T225" s="57"/>
      <c r="AA225" s="58"/>
      <c r="AT225" s="6" t="s">
        <v>159</v>
      </c>
      <c r="AU225" s="6" t="s">
        <v>119</v>
      </c>
    </row>
    <row r="226" spans="2:64" s="6" customFormat="1" ht="27" customHeight="1">
      <c r="B226" s="22"/>
      <c r="C226" s="123" t="s">
        <v>369</v>
      </c>
      <c r="D226" s="123" t="s">
        <v>142</v>
      </c>
      <c r="E226" s="124" t="s">
        <v>370</v>
      </c>
      <c r="F226" s="191" t="s">
        <v>371</v>
      </c>
      <c r="G226" s="189"/>
      <c r="H226" s="189"/>
      <c r="I226" s="189"/>
      <c r="J226" s="125" t="s">
        <v>208</v>
      </c>
      <c r="K226" s="126">
        <v>2</v>
      </c>
      <c r="L226" s="188">
        <v>0</v>
      </c>
      <c r="M226" s="189"/>
      <c r="N226" s="190">
        <f>ROUND($L$226*$K$226,3)</f>
        <v>0</v>
      </c>
      <c r="O226" s="189"/>
      <c r="P226" s="189"/>
      <c r="Q226" s="189"/>
      <c r="R226" s="23"/>
      <c r="T226" s="128"/>
      <c r="U226" s="29" t="s">
        <v>40</v>
      </c>
      <c r="V226" s="129">
        <v>0.30374</v>
      </c>
      <c r="W226" s="129">
        <f>$V$226*$K$226</f>
        <v>0.60748</v>
      </c>
      <c r="X226" s="129">
        <v>2E-05</v>
      </c>
      <c r="Y226" s="129">
        <f>$X$226*$K$226</f>
        <v>4E-05</v>
      </c>
      <c r="Z226" s="129">
        <v>0</v>
      </c>
      <c r="AA226" s="130">
        <f>$Z$226*$K$226</f>
        <v>0</v>
      </c>
      <c r="AR226" s="6" t="s">
        <v>190</v>
      </c>
      <c r="AT226" s="6" t="s">
        <v>142</v>
      </c>
      <c r="AU226" s="6" t="s">
        <v>119</v>
      </c>
      <c r="AY226" s="6" t="s">
        <v>141</v>
      </c>
      <c r="BE226" s="81">
        <f>IF($U$226="základná",$N$226,0)</f>
        <v>0</v>
      </c>
      <c r="BF226" s="81">
        <f>IF($U$226="znížená",$N$226,0)</f>
        <v>0</v>
      </c>
      <c r="BG226" s="81">
        <f>IF($U$226="zákl. prenesená",$N$226,0)</f>
        <v>0</v>
      </c>
      <c r="BH226" s="81">
        <f>IF($U$226="zníž. prenesená",$N$226,0)</f>
        <v>0</v>
      </c>
      <c r="BI226" s="81">
        <f>IF($U$226="nulová",$N$226,0)</f>
        <v>0</v>
      </c>
      <c r="BJ226" s="6" t="s">
        <v>119</v>
      </c>
      <c r="BK226" s="131">
        <f>ROUND($L$226*$K$226,3)</f>
        <v>0</v>
      </c>
      <c r="BL226" s="6" t="s">
        <v>190</v>
      </c>
    </row>
    <row r="227" spans="2:64" s="6" customFormat="1" ht="27" customHeight="1">
      <c r="B227" s="22"/>
      <c r="C227" s="132" t="s">
        <v>372</v>
      </c>
      <c r="D227" s="132" t="s">
        <v>247</v>
      </c>
      <c r="E227" s="133" t="s">
        <v>373</v>
      </c>
      <c r="F227" s="192" t="s">
        <v>374</v>
      </c>
      <c r="G227" s="193"/>
      <c r="H227" s="193"/>
      <c r="I227" s="193"/>
      <c r="J227" s="134" t="s">
        <v>208</v>
      </c>
      <c r="K227" s="135">
        <v>2</v>
      </c>
      <c r="L227" s="194">
        <v>0</v>
      </c>
      <c r="M227" s="193"/>
      <c r="N227" s="195">
        <f>ROUND($L$227*$K$227,3)</f>
        <v>0</v>
      </c>
      <c r="O227" s="189"/>
      <c r="P227" s="189"/>
      <c r="Q227" s="189"/>
      <c r="R227" s="23"/>
      <c r="T227" s="128"/>
      <c r="U227" s="29" t="s">
        <v>40</v>
      </c>
      <c r="V227" s="129">
        <v>0</v>
      </c>
      <c r="W227" s="129">
        <f>$V$227*$K$227</f>
        <v>0</v>
      </c>
      <c r="X227" s="129">
        <v>0.00061</v>
      </c>
      <c r="Y227" s="129">
        <f>$X$227*$K$227</f>
        <v>0.00122</v>
      </c>
      <c r="Z227" s="129">
        <v>0</v>
      </c>
      <c r="AA227" s="130">
        <f>$Z$227*$K$227</f>
        <v>0</v>
      </c>
      <c r="AR227" s="6" t="s">
        <v>240</v>
      </c>
      <c r="AT227" s="6" t="s">
        <v>247</v>
      </c>
      <c r="AU227" s="6" t="s">
        <v>119</v>
      </c>
      <c r="AY227" s="6" t="s">
        <v>141</v>
      </c>
      <c r="BE227" s="81">
        <f>IF($U$227="základná",$N$227,0)</f>
        <v>0</v>
      </c>
      <c r="BF227" s="81">
        <f>IF($U$227="znížená",$N$227,0)</f>
        <v>0</v>
      </c>
      <c r="BG227" s="81">
        <f>IF($U$227="zákl. prenesená",$N$227,0)</f>
        <v>0</v>
      </c>
      <c r="BH227" s="81">
        <f>IF($U$227="zníž. prenesená",$N$227,0)</f>
        <v>0</v>
      </c>
      <c r="BI227" s="81">
        <f>IF($U$227="nulová",$N$227,0)</f>
        <v>0</v>
      </c>
      <c r="BJ227" s="6" t="s">
        <v>119</v>
      </c>
      <c r="BK227" s="131">
        <f>ROUND($L$227*$K$227,3)</f>
        <v>0</v>
      </c>
      <c r="BL227" s="6" t="s">
        <v>190</v>
      </c>
    </row>
    <row r="228" spans="2:47" s="6" customFormat="1" ht="98.25" customHeight="1">
      <c r="B228" s="22"/>
      <c r="F228" s="196" t="s">
        <v>356</v>
      </c>
      <c r="G228" s="151"/>
      <c r="H228" s="151"/>
      <c r="I228" s="151"/>
      <c r="R228" s="23"/>
      <c r="T228" s="57"/>
      <c r="AA228" s="58"/>
      <c r="AT228" s="6" t="s">
        <v>159</v>
      </c>
      <c r="AU228" s="6" t="s">
        <v>119</v>
      </c>
    </row>
    <row r="229" spans="2:64" s="6" customFormat="1" ht="27" customHeight="1">
      <c r="B229" s="22"/>
      <c r="C229" s="123" t="s">
        <v>375</v>
      </c>
      <c r="D229" s="123" t="s">
        <v>142</v>
      </c>
      <c r="E229" s="124" t="s">
        <v>376</v>
      </c>
      <c r="F229" s="191" t="s">
        <v>377</v>
      </c>
      <c r="G229" s="189"/>
      <c r="H229" s="189"/>
      <c r="I229" s="189"/>
      <c r="J229" s="125" t="s">
        <v>208</v>
      </c>
      <c r="K229" s="126">
        <v>2</v>
      </c>
      <c r="L229" s="188">
        <v>0</v>
      </c>
      <c r="M229" s="189"/>
      <c r="N229" s="190">
        <f>ROUND($L$229*$K$229,3)</f>
        <v>0</v>
      </c>
      <c r="O229" s="189"/>
      <c r="P229" s="189"/>
      <c r="Q229" s="189"/>
      <c r="R229" s="23"/>
      <c r="T229" s="128"/>
      <c r="U229" s="29" t="s">
        <v>40</v>
      </c>
      <c r="V229" s="129">
        <v>0.075</v>
      </c>
      <c r="W229" s="129">
        <f>$V$229*$K$229</f>
        <v>0.15</v>
      </c>
      <c r="X229" s="129">
        <v>0</v>
      </c>
      <c r="Y229" s="129">
        <f>$X$229*$K$229</f>
        <v>0</v>
      </c>
      <c r="Z229" s="129">
        <v>0.0011</v>
      </c>
      <c r="AA229" s="130">
        <f>$Z$229*$K$229</f>
        <v>0.0022</v>
      </c>
      <c r="AR229" s="6" t="s">
        <v>190</v>
      </c>
      <c r="AT229" s="6" t="s">
        <v>142</v>
      </c>
      <c r="AU229" s="6" t="s">
        <v>119</v>
      </c>
      <c r="AY229" s="6" t="s">
        <v>141</v>
      </c>
      <c r="BE229" s="81">
        <f>IF($U$229="základná",$N$229,0)</f>
        <v>0</v>
      </c>
      <c r="BF229" s="81">
        <f>IF($U$229="znížená",$N$229,0)</f>
        <v>0</v>
      </c>
      <c r="BG229" s="81">
        <f>IF($U$229="zákl. prenesená",$N$229,0)</f>
        <v>0</v>
      </c>
      <c r="BH229" s="81">
        <f>IF($U$229="zníž. prenesená",$N$229,0)</f>
        <v>0</v>
      </c>
      <c r="BI229" s="81">
        <f>IF($U$229="nulová",$N$229,0)</f>
        <v>0</v>
      </c>
      <c r="BJ229" s="6" t="s">
        <v>119</v>
      </c>
      <c r="BK229" s="131">
        <f>ROUND($L$229*$K$229,3)</f>
        <v>0</v>
      </c>
      <c r="BL229" s="6" t="s">
        <v>190</v>
      </c>
    </row>
    <row r="230" spans="2:64" s="6" customFormat="1" ht="27" customHeight="1">
      <c r="B230" s="22"/>
      <c r="C230" s="123" t="s">
        <v>378</v>
      </c>
      <c r="D230" s="123" t="s">
        <v>142</v>
      </c>
      <c r="E230" s="124" t="s">
        <v>379</v>
      </c>
      <c r="F230" s="191" t="s">
        <v>380</v>
      </c>
      <c r="G230" s="189"/>
      <c r="H230" s="189"/>
      <c r="I230" s="189"/>
      <c r="J230" s="125" t="s">
        <v>199</v>
      </c>
      <c r="K230" s="126">
        <v>68.5</v>
      </c>
      <c r="L230" s="188">
        <v>0</v>
      </c>
      <c r="M230" s="189"/>
      <c r="N230" s="190">
        <f>ROUND($L$230*$K$230,3)</f>
        <v>0</v>
      </c>
      <c r="O230" s="189"/>
      <c r="P230" s="189"/>
      <c r="Q230" s="189"/>
      <c r="R230" s="23"/>
      <c r="T230" s="128"/>
      <c r="U230" s="29" t="s">
        <v>40</v>
      </c>
      <c r="V230" s="129">
        <v>0.83872</v>
      </c>
      <c r="W230" s="129">
        <f>$V$230*$K$230</f>
        <v>57.45232</v>
      </c>
      <c r="X230" s="129">
        <v>0.00014</v>
      </c>
      <c r="Y230" s="129">
        <f>$X$230*$K$230</f>
        <v>0.00959</v>
      </c>
      <c r="Z230" s="129">
        <v>0</v>
      </c>
      <c r="AA230" s="130">
        <f>$Z$230*$K$230</f>
        <v>0</v>
      </c>
      <c r="AR230" s="6" t="s">
        <v>190</v>
      </c>
      <c r="AT230" s="6" t="s">
        <v>142</v>
      </c>
      <c r="AU230" s="6" t="s">
        <v>119</v>
      </c>
      <c r="AY230" s="6" t="s">
        <v>141</v>
      </c>
      <c r="BE230" s="81">
        <f>IF($U$230="základná",$N$230,0)</f>
        <v>0</v>
      </c>
      <c r="BF230" s="81">
        <f>IF($U$230="znížená",$N$230,0)</f>
        <v>0</v>
      </c>
      <c r="BG230" s="81">
        <f>IF($U$230="zákl. prenesená",$N$230,0)</f>
        <v>0</v>
      </c>
      <c r="BH230" s="81">
        <f>IF($U$230="zníž. prenesená",$N$230,0)</f>
        <v>0</v>
      </c>
      <c r="BI230" s="81">
        <f>IF($U$230="nulová",$N$230,0)</f>
        <v>0</v>
      </c>
      <c r="BJ230" s="6" t="s">
        <v>119</v>
      </c>
      <c r="BK230" s="131">
        <f>ROUND($L$230*$K$230,3)</f>
        <v>0</v>
      </c>
      <c r="BL230" s="6" t="s">
        <v>190</v>
      </c>
    </row>
    <row r="231" spans="2:64" s="6" customFormat="1" ht="27" customHeight="1">
      <c r="B231" s="22"/>
      <c r="C231" s="132" t="s">
        <v>381</v>
      </c>
      <c r="D231" s="132" t="s">
        <v>247</v>
      </c>
      <c r="E231" s="133" t="s">
        <v>329</v>
      </c>
      <c r="F231" s="192" t="s">
        <v>330</v>
      </c>
      <c r="G231" s="193"/>
      <c r="H231" s="193"/>
      <c r="I231" s="193"/>
      <c r="J231" s="134" t="s">
        <v>145</v>
      </c>
      <c r="K231" s="135">
        <v>38.703</v>
      </c>
      <c r="L231" s="194">
        <v>0</v>
      </c>
      <c r="M231" s="193"/>
      <c r="N231" s="195">
        <f>ROUND($L$231*$K$231,3)</f>
        <v>0</v>
      </c>
      <c r="O231" s="189"/>
      <c r="P231" s="189"/>
      <c r="Q231" s="189"/>
      <c r="R231" s="23"/>
      <c r="T231" s="128"/>
      <c r="U231" s="29" t="s">
        <v>40</v>
      </c>
      <c r="V231" s="129">
        <v>0</v>
      </c>
      <c r="W231" s="129">
        <f>$V$231*$K$231</f>
        <v>0</v>
      </c>
      <c r="X231" s="129">
        <v>0</v>
      </c>
      <c r="Y231" s="129">
        <f>$X$231*$K$231</f>
        <v>0</v>
      </c>
      <c r="Z231" s="129">
        <v>0</v>
      </c>
      <c r="AA231" s="130">
        <f>$Z$231*$K$231</f>
        <v>0</v>
      </c>
      <c r="AR231" s="6" t="s">
        <v>240</v>
      </c>
      <c r="AT231" s="6" t="s">
        <v>247</v>
      </c>
      <c r="AU231" s="6" t="s">
        <v>119</v>
      </c>
      <c r="AY231" s="6" t="s">
        <v>141</v>
      </c>
      <c r="BE231" s="81">
        <f>IF($U$231="základná",$N$231,0)</f>
        <v>0</v>
      </c>
      <c r="BF231" s="81">
        <f>IF($U$231="znížená",$N$231,0)</f>
        <v>0</v>
      </c>
      <c r="BG231" s="81">
        <f>IF($U$231="zákl. prenesená",$N$231,0)</f>
        <v>0</v>
      </c>
      <c r="BH231" s="81">
        <f>IF($U$231="zníž. prenesená",$N$231,0)</f>
        <v>0</v>
      </c>
      <c r="BI231" s="81">
        <f>IF($U$231="nulová",$N$231,0)</f>
        <v>0</v>
      </c>
      <c r="BJ231" s="6" t="s">
        <v>119</v>
      </c>
      <c r="BK231" s="131">
        <f>ROUND($L$231*$K$231,3)</f>
        <v>0</v>
      </c>
      <c r="BL231" s="6" t="s">
        <v>190</v>
      </c>
    </row>
    <row r="232" spans="2:64" s="6" customFormat="1" ht="39" customHeight="1">
      <c r="B232" s="22"/>
      <c r="C232" s="123" t="s">
        <v>382</v>
      </c>
      <c r="D232" s="123" t="s">
        <v>142</v>
      </c>
      <c r="E232" s="124" t="s">
        <v>383</v>
      </c>
      <c r="F232" s="191" t="s">
        <v>384</v>
      </c>
      <c r="G232" s="189"/>
      <c r="H232" s="189"/>
      <c r="I232" s="189"/>
      <c r="J232" s="125" t="s">
        <v>199</v>
      </c>
      <c r="K232" s="126">
        <v>68.5</v>
      </c>
      <c r="L232" s="188">
        <v>0</v>
      </c>
      <c r="M232" s="189"/>
      <c r="N232" s="190">
        <f>ROUND($L$232*$K$232,3)</f>
        <v>0</v>
      </c>
      <c r="O232" s="189"/>
      <c r="P232" s="189"/>
      <c r="Q232" s="189"/>
      <c r="R232" s="23"/>
      <c r="T232" s="128"/>
      <c r="U232" s="29" t="s">
        <v>40</v>
      </c>
      <c r="V232" s="129">
        <v>0.056</v>
      </c>
      <c r="W232" s="129">
        <f>$V$232*$K$232</f>
        <v>3.8360000000000003</v>
      </c>
      <c r="X232" s="129">
        <v>0</v>
      </c>
      <c r="Y232" s="129">
        <f>$X$232*$K$232</f>
        <v>0</v>
      </c>
      <c r="Z232" s="129">
        <v>0.0025</v>
      </c>
      <c r="AA232" s="130">
        <f>$Z$232*$K$232</f>
        <v>0.17125</v>
      </c>
      <c r="AR232" s="6" t="s">
        <v>190</v>
      </c>
      <c r="AT232" s="6" t="s">
        <v>142</v>
      </c>
      <c r="AU232" s="6" t="s">
        <v>119</v>
      </c>
      <c r="AY232" s="6" t="s">
        <v>141</v>
      </c>
      <c r="BE232" s="81">
        <f>IF($U$232="základná",$N$232,0)</f>
        <v>0</v>
      </c>
      <c r="BF232" s="81">
        <f>IF($U$232="znížená",$N$232,0)</f>
        <v>0</v>
      </c>
      <c r="BG232" s="81">
        <f>IF($U$232="zákl. prenesená",$N$232,0)</f>
        <v>0</v>
      </c>
      <c r="BH232" s="81">
        <f>IF($U$232="zníž. prenesená",$N$232,0)</f>
        <v>0</v>
      </c>
      <c r="BI232" s="81">
        <f>IF($U$232="nulová",$N$232,0)</f>
        <v>0</v>
      </c>
      <c r="BJ232" s="6" t="s">
        <v>119</v>
      </c>
      <c r="BK232" s="131">
        <f>ROUND($L$232*$K$232,3)</f>
        <v>0</v>
      </c>
      <c r="BL232" s="6" t="s">
        <v>190</v>
      </c>
    </row>
    <row r="233" spans="2:64" s="6" customFormat="1" ht="27" customHeight="1">
      <c r="B233" s="22"/>
      <c r="C233" s="123" t="s">
        <v>385</v>
      </c>
      <c r="D233" s="123" t="s">
        <v>142</v>
      </c>
      <c r="E233" s="124" t="s">
        <v>386</v>
      </c>
      <c r="F233" s="191" t="s">
        <v>387</v>
      </c>
      <c r="G233" s="189"/>
      <c r="H233" s="189"/>
      <c r="I233" s="189"/>
      <c r="J233" s="125" t="s">
        <v>199</v>
      </c>
      <c r="K233" s="126">
        <v>17</v>
      </c>
      <c r="L233" s="188">
        <v>0</v>
      </c>
      <c r="M233" s="189"/>
      <c r="N233" s="190">
        <f>ROUND($L$233*$K$233,3)</f>
        <v>0</v>
      </c>
      <c r="O233" s="189"/>
      <c r="P233" s="189"/>
      <c r="Q233" s="189"/>
      <c r="R233" s="23"/>
      <c r="T233" s="128"/>
      <c r="U233" s="29" t="s">
        <v>40</v>
      </c>
      <c r="V233" s="129">
        <v>0.056</v>
      </c>
      <c r="W233" s="129">
        <f>$V$233*$K$233</f>
        <v>0.9520000000000001</v>
      </c>
      <c r="X233" s="129">
        <v>0</v>
      </c>
      <c r="Y233" s="129">
        <f>$X$233*$K$233</f>
        <v>0</v>
      </c>
      <c r="Z233" s="129">
        <v>0.0025</v>
      </c>
      <c r="AA233" s="130">
        <f>$Z$233*$K$233</f>
        <v>0.0425</v>
      </c>
      <c r="AR233" s="6" t="s">
        <v>190</v>
      </c>
      <c r="AT233" s="6" t="s">
        <v>142</v>
      </c>
      <c r="AU233" s="6" t="s">
        <v>119</v>
      </c>
      <c r="AY233" s="6" t="s">
        <v>141</v>
      </c>
      <c r="BE233" s="81">
        <f>IF($U$233="základná",$N$233,0)</f>
        <v>0</v>
      </c>
      <c r="BF233" s="81">
        <f>IF($U$233="znížená",$N$233,0)</f>
        <v>0</v>
      </c>
      <c r="BG233" s="81">
        <f>IF($U$233="zákl. prenesená",$N$233,0)</f>
        <v>0</v>
      </c>
      <c r="BH233" s="81">
        <f>IF($U$233="zníž. prenesená",$N$233,0)</f>
        <v>0</v>
      </c>
      <c r="BI233" s="81">
        <f>IF($U$233="nulová",$N$233,0)</f>
        <v>0</v>
      </c>
      <c r="BJ233" s="6" t="s">
        <v>119</v>
      </c>
      <c r="BK233" s="131">
        <f>ROUND($L$233*$K$233,3)</f>
        <v>0</v>
      </c>
      <c r="BL233" s="6" t="s">
        <v>190</v>
      </c>
    </row>
    <row r="234" spans="2:64" s="6" customFormat="1" ht="27" customHeight="1">
      <c r="B234" s="22"/>
      <c r="C234" s="123" t="s">
        <v>388</v>
      </c>
      <c r="D234" s="123" t="s">
        <v>142</v>
      </c>
      <c r="E234" s="124" t="s">
        <v>389</v>
      </c>
      <c r="F234" s="191" t="s">
        <v>390</v>
      </c>
      <c r="G234" s="189"/>
      <c r="H234" s="189"/>
      <c r="I234" s="189"/>
      <c r="J234" s="125" t="s">
        <v>199</v>
      </c>
      <c r="K234" s="126">
        <v>7.2</v>
      </c>
      <c r="L234" s="188">
        <v>0</v>
      </c>
      <c r="M234" s="189"/>
      <c r="N234" s="190">
        <f>ROUND($L$234*$K$234,3)</f>
        <v>0</v>
      </c>
      <c r="O234" s="189"/>
      <c r="P234" s="189"/>
      <c r="Q234" s="189"/>
      <c r="R234" s="23"/>
      <c r="T234" s="128"/>
      <c r="U234" s="29" t="s">
        <v>40</v>
      </c>
      <c r="V234" s="129">
        <v>0.26453</v>
      </c>
      <c r="W234" s="129">
        <f>$V$234*$K$234</f>
        <v>1.9046159999999999</v>
      </c>
      <c r="X234" s="129">
        <v>0.00016</v>
      </c>
      <c r="Y234" s="129">
        <f>$X$234*$K$234</f>
        <v>0.001152</v>
      </c>
      <c r="Z234" s="129">
        <v>0</v>
      </c>
      <c r="AA234" s="130">
        <f>$Z$234*$K$234</f>
        <v>0</v>
      </c>
      <c r="AR234" s="6" t="s">
        <v>190</v>
      </c>
      <c r="AT234" s="6" t="s">
        <v>142</v>
      </c>
      <c r="AU234" s="6" t="s">
        <v>119</v>
      </c>
      <c r="AY234" s="6" t="s">
        <v>141</v>
      </c>
      <c r="BE234" s="81">
        <f>IF($U$234="základná",$N$234,0)</f>
        <v>0</v>
      </c>
      <c r="BF234" s="81">
        <f>IF($U$234="znížená",$N$234,0)</f>
        <v>0</v>
      </c>
      <c r="BG234" s="81">
        <f>IF($U$234="zákl. prenesená",$N$234,0)</f>
        <v>0</v>
      </c>
      <c r="BH234" s="81">
        <f>IF($U$234="zníž. prenesená",$N$234,0)</f>
        <v>0</v>
      </c>
      <c r="BI234" s="81">
        <f>IF($U$234="nulová",$N$234,0)</f>
        <v>0</v>
      </c>
      <c r="BJ234" s="6" t="s">
        <v>119</v>
      </c>
      <c r="BK234" s="131">
        <f>ROUND($L$234*$K$234,3)</f>
        <v>0</v>
      </c>
      <c r="BL234" s="6" t="s">
        <v>190</v>
      </c>
    </row>
    <row r="235" spans="2:64" s="6" customFormat="1" ht="27" customHeight="1">
      <c r="B235" s="22"/>
      <c r="C235" s="132" t="s">
        <v>391</v>
      </c>
      <c r="D235" s="132" t="s">
        <v>247</v>
      </c>
      <c r="E235" s="133" t="s">
        <v>392</v>
      </c>
      <c r="F235" s="192" t="s">
        <v>393</v>
      </c>
      <c r="G235" s="193"/>
      <c r="H235" s="193"/>
      <c r="I235" s="193"/>
      <c r="J235" s="134" t="s">
        <v>199</v>
      </c>
      <c r="K235" s="135">
        <v>7.2</v>
      </c>
      <c r="L235" s="194">
        <v>0</v>
      </c>
      <c r="M235" s="193"/>
      <c r="N235" s="195">
        <f>ROUND($L$235*$K$235,3)</f>
        <v>0</v>
      </c>
      <c r="O235" s="189"/>
      <c r="P235" s="189"/>
      <c r="Q235" s="189"/>
      <c r="R235" s="23"/>
      <c r="T235" s="128"/>
      <c r="U235" s="29" t="s">
        <v>40</v>
      </c>
      <c r="V235" s="129">
        <v>0</v>
      </c>
      <c r="W235" s="129">
        <f>$V$235*$K$235</f>
        <v>0</v>
      </c>
      <c r="X235" s="129">
        <v>0.0014</v>
      </c>
      <c r="Y235" s="129">
        <f>$X$235*$K$235</f>
        <v>0.01008</v>
      </c>
      <c r="Z235" s="129">
        <v>0</v>
      </c>
      <c r="AA235" s="130">
        <f>$Z$235*$K$235</f>
        <v>0</v>
      </c>
      <c r="AR235" s="6" t="s">
        <v>240</v>
      </c>
      <c r="AT235" s="6" t="s">
        <v>247</v>
      </c>
      <c r="AU235" s="6" t="s">
        <v>119</v>
      </c>
      <c r="AY235" s="6" t="s">
        <v>141</v>
      </c>
      <c r="BE235" s="81">
        <f>IF($U$235="základná",$N$235,0)</f>
        <v>0</v>
      </c>
      <c r="BF235" s="81">
        <f>IF($U$235="znížená",$N$235,0)</f>
        <v>0</v>
      </c>
      <c r="BG235" s="81">
        <f>IF($U$235="zákl. prenesená",$N$235,0)</f>
        <v>0</v>
      </c>
      <c r="BH235" s="81">
        <f>IF($U$235="zníž. prenesená",$N$235,0)</f>
        <v>0</v>
      </c>
      <c r="BI235" s="81">
        <f>IF($U$235="nulová",$N$235,0)</f>
        <v>0</v>
      </c>
      <c r="BJ235" s="6" t="s">
        <v>119</v>
      </c>
      <c r="BK235" s="131">
        <f>ROUND($L$235*$K$235,3)</f>
        <v>0</v>
      </c>
      <c r="BL235" s="6" t="s">
        <v>190</v>
      </c>
    </row>
    <row r="236" spans="2:64" s="6" customFormat="1" ht="15.75" customHeight="1">
      <c r="B236" s="22"/>
      <c r="C236" s="132" t="s">
        <v>394</v>
      </c>
      <c r="D236" s="132" t="s">
        <v>247</v>
      </c>
      <c r="E236" s="133" t="s">
        <v>395</v>
      </c>
      <c r="F236" s="192" t="s">
        <v>396</v>
      </c>
      <c r="G236" s="193"/>
      <c r="H236" s="193"/>
      <c r="I236" s="193"/>
      <c r="J236" s="134" t="s">
        <v>208</v>
      </c>
      <c r="K236" s="135">
        <v>4</v>
      </c>
      <c r="L236" s="194">
        <v>0</v>
      </c>
      <c r="M236" s="193"/>
      <c r="N236" s="195">
        <f>ROUND($L$236*$K$236,3)</f>
        <v>0</v>
      </c>
      <c r="O236" s="189"/>
      <c r="P236" s="189"/>
      <c r="Q236" s="189"/>
      <c r="R236" s="23"/>
      <c r="T236" s="128"/>
      <c r="U236" s="29" t="s">
        <v>40</v>
      </c>
      <c r="V236" s="129">
        <v>0</v>
      </c>
      <c r="W236" s="129">
        <f>$V$236*$K$236</f>
        <v>0</v>
      </c>
      <c r="X236" s="129">
        <v>0.0001</v>
      </c>
      <c r="Y236" s="129">
        <f>$X$236*$K$236</f>
        <v>0.0004</v>
      </c>
      <c r="Z236" s="129">
        <v>0</v>
      </c>
      <c r="AA236" s="130">
        <f>$Z$236*$K$236</f>
        <v>0</v>
      </c>
      <c r="AR236" s="6" t="s">
        <v>240</v>
      </c>
      <c r="AT236" s="6" t="s">
        <v>247</v>
      </c>
      <c r="AU236" s="6" t="s">
        <v>119</v>
      </c>
      <c r="AY236" s="6" t="s">
        <v>141</v>
      </c>
      <c r="BE236" s="81">
        <f>IF($U$236="základná",$N$236,0)</f>
        <v>0</v>
      </c>
      <c r="BF236" s="81">
        <f>IF($U$236="znížená",$N$236,0)</f>
        <v>0</v>
      </c>
      <c r="BG236" s="81">
        <f>IF($U$236="zákl. prenesená",$N$236,0)</f>
        <v>0</v>
      </c>
      <c r="BH236" s="81">
        <f>IF($U$236="zníž. prenesená",$N$236,0)</f>
        <v>0</v>
      </c>
      <c r="BI236" s="81">
        <f>IF($U$236="nulová",$N$236,0)</f>
        <v>0</v>
      </c>
      <c r="BJ236" s="6" t="s">
        <v>119</v>
      </c>
      <c r="BK236" s="131">
        <f>ROUND($L$236*$K$236,3)</f>
        <v>0</v>
      </c>
      <c r="BL236" s="6" t="s">
        <v>190</v>
      </c>
    </row>
    <row r="237" spans="2:64" s="6" customFormat="1" ht="27" customHeight="1">
      <c r="B237" s="22"/>
      <c r="C237" s="123" t="s">
        <v>397</v>
      </c>
      <c r="D237" s="123" t="s">
        <v>142</v>
      </c>
      <c r="E237" s="124" t="s">
        <v>398</v>
      </c>
      <c r="F237" s="191" t="s">
        <v>399</v>
      </c>
      <c r="G237" s="189"/>
      <c r="H237" s="189"/>
      <c r="I237" s="189"/>
      <c r="J237" s="125" t="s">
        <v>199</v>
      </c>
      <c r="K237" s="126">
        <v>7.2</v>
      </c>
      <c r="L237" s="188">
        <v>0</v>
      </c>
      <c r="M237" s="189"/>
      <c r="N237" s="190">
        <f>ROUND($L$237*$K$237,3)</f>
        <v>0</v>
      </c>
      <c r="O237" s="189"/>
      <c r="P237" s="189"/>
      <c r="Q237" s="189"/>
      <c r="R237" s="23"/>
      <c r="T237" s="128"/>
      <c r="U237" s="29" t="s">
        <v>40</v>
      </c>
      <c r="V237" s="129">
        <v>0.075</v>
      </c>
      <c r="W237" s="129">
        <f>$V$237*$K$237</f>
        <v>0.54</v>
      </c>
      <c r="X237" s="129">
        <v>0</v>
      </c>
      <c r="Y237" s="129">
        <f>$X$237*$K$237</f>
        <v>0</v>
      </c>
      <c r="Z237" s="129">
        <v>0.00135</v>
      </c>
      <c r="AA237" s="130">
        <f>$Z$237*$K$237</f>
        <v>0.009720000000000001</v>
      </c>
      <c r="AR237" s="6" t="s">
        <v>190</v>
      </c>
      <c r="AT237" s="6" t="s">
        <v>142</v>
      </c>
      <c r="AU237" s="6" t="s">
        <v>119</v>
      </c>
      <c r="AY237" s="6" t="s">
        <v>141</v>
      </c>
      <c r="BE237" s="81">
        <f>IF($U$237="základná",$N$237,0)</f>
        <v>0</v>
      </c>
      <c r="BF237" s="81">
        <f>IF($U$237="znížená",$N$237,0)</f>
        <v>0</v>
      </c>
      <c r="BG237" s="81">
        <f>IF($U$237="zákl. prenesená",$N$237,0)</f>
        <v>0</v>
      </c>
      <c r="BH237" s="81">
        <f>IF($U$237="zníž. prenesená",$N$237,0)</f>
        <v>0</v>
      </c>
      <c r="BI237" s="81">
        <f>IF($U$237="nulová",$N$237,0)</f>
        <v>0</v>
      </c>
      <c r="BJ237" s="6" t="s">
        <v>119</v>
      </c>
      <c r="BK237" s="131">
        <f>ROUND($L$237*$K$237,3)</f>
        <v>0</v>
      </c>
      <c r="BL237" s="6" t="s">
        <v>190</v>
      </c>
    </row>
    <row r="238" spans="2:64" s="6" customFormat="1" ht="27" customHeight="1">
      <c r="B238" s="22"/>
      <c r="C238" s="123" t="s">
        <v>400</v>
      </c>
      <c r="D238" s="123" t="s">
        <v>142</v>
      </c>
      <c r="E238" s="124" t="s">
        <v>401</v>
      </c>
      <c r="F238" s="191" t="s">
        <v>402</v>
      </c>
      <c r="G238" s="189"/>
      <c r="H238" s="189"/>
      <c r="I238" s="189"/>
      <c r="J238" s="125" t="s">
        <v>199</v>
      </c>
      <c r="K238" s="126">
        <v>2.6</v>
      </c>
      <c r="L238" s="188">
        <v>0</v>
      </c>
      <c r="M238" s="189"/>
      <c r="N238" s="190">
        <f>ROUND($L$238*$K$238,3)</f>
        <v>0</v>
      </c>
      <c r="O238" s="189"/>
      <c r="P238" s="189"/>
      <c r="Q238" s="189"/>
      <c r="R238" s="23"/>
      <c r="T238" s="128"/>
      <c r="U238" s="29" t="s">
        <v>40</v>
      </c>
      <c r="V238" s="129">
        <v>0.3303</v>
      </c>
      <c r="W238" s="129">
        <f>$V$238*$K$238</f>
        <v>0.85878</v>
      </c>
      <c r="X238" s="129">
        <v>7E-05</v>
      </c>
      <c r="Y238" s="129">
        <f>$X$238*$K$238</f>
        <v>0.00018199999999999998</v>
      </c>
      <c r="Z238" s="129">
        <v>0</v>
      </c>
      <c r="AA238" s="130">
        <f>$Z$238*$K$238</f>
        <v>0</v>
      </c>
      <c r="AR238" s="6" t="s">
        <v>190</v>
      </c>
      <c r="AT238" s="6" t="s">
        <v>142</v>
      </c>
      <c r="AU238" s="6" t="s">
        <v>119</v>
      </c>
      <c r="AY238" s="6" t="s">
        <v>141</v>
      </c>
      <c r="BE238" s="81">
        <f>IF($U$238="základná",$N$238,0)</f>
        <v>0</v>
      </c>
      <c r="BF238" s="81">
        <f>IF($U$238="znížená",$N$238,0)</f>
        <v>0</v>
      </c>
      <c r="BG238" s="81">
        <f>IF($U$238="zákl. prenesená",$N$238,0)</f>
        <v>0</v>
      </c>
      <c r="BH238" s="81">
        <f>IF($U$238="zníž. prenesená",$N$238,0)</f>
        <v>0</v>
      </c>
      <c r="BI238" s="81">
        <f>IF($U$238="nulová",$N$238,0)</f>
        <v>0</v>
      </c>
      <c r="BJ238" s="6" t="s">
        <v>119</v>
      </c>
      <c r="BK238" s="131">
        <f>ROUND($L$238*$K$238,3)</f>
        <v>0</v>
      </c>
      <c r="BL238" s="6" t="s">
        <v>190</v>
      </c>
    </row>
    <row r="239" spans="2:64" s="6" customFormat="1" ht="27" customHeight="1">
      <c r="B239" s="22"/>
      <c r="C239" s="132" t="s">
        <v>403</v>
      </c>
      <c r="D239" s="132" t="s">
        <v>247</v>
      </c>
      <c r="E239" s="133" t="s">
        <v>404</v>
      </c>
      <c r="F239" s="192" t="s">
        <v>405</v>
      </c>
      <c r="G239" s="193"/>
      <c r="H239" s="193"/>
      <c r="I239" s="193"/>
      <c r="J239" s="134" t="s">
        <v>199</v>
      </c>
      <c r="K239" s="135">
        <v>2.6</v>
      </c>
      <c r="L239" s="194">
        <v>0</v>
      </c>
      <c r="M239" s="193"/>
      <c r="N239" s="195">
        <f>ROUND($L$239*$K$239,3)</f>
        <v>0</v>
      </c>
      <c r="O239" s="189"/>
      <c r="P239" s="189"/>
      <c r="Q239" s="189"/>
      <c r="R239" s="23"/>
      <c r="T239" s="128"/>
      <c r="U239" s="29" t="s">
        <v>40</v>
      </c>
      <c r="V239" s="129">
        <v>0</v>
      </c>
      <c r="W239" s="129">
        <f>$V$239*$K$239</f>
        <v>0</v>
      </c>
      <c r="X239" s="129">
        <v>0.00174</v>
      </c>
      <c r="Y239" s="129">
        <f>$X$239*$K$239</f>
        <v>0.004524</v>
      </c>
      <c r="Z239" s="129">
        <v>0</v>
      </c>
      <c r="AA239" s="130">
        <f>$Z$239*$K$239</f>
        <v>0</v>
      </c>
      <c r="AR239" s="6" t="s">
        <v>240</v>
      </c>
      <c r="AT239" s="6" t="s">
        <v>247</v>
      </c>
      <c r="AU239" s="6" t="s">
        <v>119</v>
      </c>
      <c r="AY239" s="6" t="s">
        <v>141</v>
      </c>
      <c r="BE239" s="81">
        <f>IF($U$239="základná",$N$239,0)</f>
        <v>0</v>
      </c>
      <c r="BF239" s="81">
        <f>IF($U$239="znížená",$N$239,0)</f>
        <v>0</v>
      </c>
      <c r="BG239" s="81">
        <f>IF($U$239="zákl. prenesená",$N$239,0)</f>
        <v>0</v>
      </c>
      <c r="BH239" s="81">
        <f>IF($U$239="zníž. prenesená",$N$239,0)</f>
        <v>0</v>
      </c>
      <c r="BI239" s="81">
        <f>IF($U$239="nulová",$N$239,0)</f>
        <v>0</v>
      </c>
      <c r="BJ239" s="6" t="s">
        <v>119</v>
      </c>
      <c r="BK239" s="131">
        <f>ROUND($L$239*$K$239,3)</f>
        <v>0</v>
      </c>
      <c r="BL239" s="6" t="s">
        <v>190</v>
      </c>
    </row>
    <row r="240" spans="2:47" s="6" customFormat="1" ht="98.25" customHeight="1">
      <c r="B240" s="22"/>
      <c r="F240" s="196" t="s">
        <v>356</v>
      </c>
      <c r="G240" s="151"/>
      <c r="H240" s="151"/>
      <c r="I240" s="151"/>
      <c r="R240" s="23"/>
      <c r="T240" s="57"/>
      <c r="AA240" s="58"/>
      <c r="AT240" s="6" t="s">
        <v>159</v>
      </c>
      <c r="AU240" s="6" t="s">
        <v>119</v>
      </c>
    </row>
    <row r="241" spans="2:64" s="6" customFormat="1" ht="39" customHeight="1">
      <c r="B241" s="22"/>
      <c r="C241" s="123" t="s">
        <v>406</v>
      </c>
      <c r="D241" s="123" t="s">
        <v>142</v>
      </c>
      <c r="E241" s="124" t="s">
        <v>407</v>
      </c>
      <c r="F241" s="191" t="s">
        <v>408</v>
      </c>
      <c r="G241" s="189"/>
      <c r="H241" s="189"/>
      <c r="I241" s="189"/>
      <c r="J241" s="125" t="s">
        <v>208</v>
      </c>
      <c r="K241" s="126">
        <v>2</v>
      </c>
      <c r="L241" s="188">
        <v>0</v>
      </c>
      <c r="M241" s="189"/>
      <c r="N241" s="190">
        <f>ROUND($L$241*$K$241,3)</f>
        <v>0</v>
      </c>
      <c r="O241" s="189"/>
      <c r="P241" s="189"/>
      <c r="Q241" s="189"/>
      <c r="R241" s="23"/>
      <c r="T241" s="128"/>
      <c r="U241" s="29" t="s">
        <v>40</v>
      </c>
      <c r="V241" s="129">
        <v>0.22702</v>
      </c>
      <c r="W241" s="129">
        <f>$V$241*$K$241</f>
        <v>0.45404</v>
      </c>
      <c r="X241" s="129">
        <v>7E-05</v>
      </c>
      <c r="Y241" s="129">
        <f>$X$241*$K$241</f>
        <v>0.00014</v>
      </c>
      <c r="Z241" s="129">
        <v>0</v>
      </c>
      <c r="AA241" s="130">
        <f>$Z$241*$K$241</f>
        <v>0</v>
      </c>
      <c r="AR241" s="6" t="s">
        <v>190</v>
      </c>
      <c r="AT241" s="6" t="s">
        <v>142</v>
      </c>
      <c r="AU241" s="6" t="s">
        <v>119</v>
      </c>
      <c r="AY241" s="6" t="s">
        <v>141</v>
      </c>
      <c r="BE241" s="81">
        <f>IF($U$241="základná",$N$241,0)</f>
        <v>0</v>
      </c>
      <c r="BF241" s="81">
        <f>IF($U$241="znížená",$N$241,0)</f>
        <v>0</v>
      </c>
      <c r="BG241" s="81">
        <f>IF($U$241="zákl. prenesená",$N$241,0)</f>
        <v>0</v>
      </c>
      <c r="BH241" s="81">
        <f>IF($U$241="zníž. prenesená",$N$241,0)</f>
        <v>0</v>
      </c>
      <c r="BI241" s="81">
        <f>IF($U$241="nulová",$N$241,0)</f>
        <v>0</v>
      </c>
      <c r="BJ241" s="6" t="s">
        <v>119</v>
      </c>
      <c r="BK241" s="131">
        <f>ROUND($L$241*$K$241,3)</f>
        <v>0</v>
      </c>
      <c r="BL241" s="6" t="s">
        <v>190</v>
      </c>
    </row>
    <row r="242" spans="2:64" s="6" customFormat="1" ht="39" customHeight="1">
      <c r="B242" s="22"/>
      <c r="C242" s="132" t="s">
        <v>409</v>
      </c>
      <c r="D242" s="132" t="s">
        <v>247</v>
      </c>
      <c r="E242" s="133" t="s">
        <v>410</v>
      </c>
      <c r="F242" s="192" t="s">
        <v>411</v>
      </c>
      <c r="G242" s="193"/>
      <c r="H242" s="193"/>
      <c r="I242" s="193"/>
      <c r="J242" s="134" t="s">
        <v>208</v>
      </c>
      <c r="K242" s="135">
        <v>2</v>
      </c>
      <c r="L242" s="194">
        <v>0</v>
      </c>
      <c r="M242" s="193"/>
      <c r="N242" s="195">
        <f>ROUND($L$242*$K$242,3)</f>
        <v>0</v>
      </c>
      <c r="O242" s="189"/>
      <c r="P242" s="189"/>
      <c r="Q242" s="189"/>
      <c r="R242" s="23"/>
      <c r="T242" s="128"/>
      <c r="U242" s="29" t="s">
        <v>40</v>
      </c>
      <c r="V242" s="129">
        <v>0</v>
      </c>
      <c r="W242" s="129">
        <f>$V$242*$K$242</f>
        <v>0</v>
      </c>
      <c r="X242" s="129">
        <v>0.00084</v>
      </c>
      <c r="Y242" s="129">
        <f>$X$242*$K$242</f>
        <v>0.00168</v>
      </c>
      <c r="Z242" s="129">
        <v>0</v>
      </c>
      <c r="AA242" s="130">
        <f>$Z$242*$K$242</f>
        <v>0</v>
      </c>
      <c r="AR242" s="6" t="s">
        <v>240</v>
      </c>
      <c r="AT242" s="6" t="s">
        <v>247</v>
      </c>
      <c r="AU242" s="6" t="s">
        <v>119</v>
      </c>
      <c r="AY242" s="6" t="s">
        <v>141</v>
      </c>
      <c r="BE242" s="81">
        <f>IF($U$242="základná",$N$242,0)</f>
        <v>0</v>
      </c>
      <c r="BF242" s="81">
        <f>IF($U$242="znížená",$N$242,0)</f>
        <v>0</v>
      </c>
      <c r="BG242" s="81">
        <f>IF($U$242="zákl. prenesená",$N$242,0)</f>
        <v>0</v>
      </c>
      <c r="BH242" s="81">
        <f>IF($U$242="zníž. prenesená",$N$242,0)</f>
        <v>0</v>
      </c>
      <c r="BI242" s="81">
        <f>IF($U$242="nulová",$N$242,0)</f>
        <v>0</v>
      </c>
      <c r="BJ242" s="6" t="s">
        <v>119</v>
      </c>
      <c r="BK242" s="131">
        <f>ROUND($L$242*$K$242,3)</f>
        <v>0</v>
      </c>
      <c r="BL242" s="6" t="s">
        <v>190</v>
      </c>
    </row>
    <row r="243" spans="2:47" s="6" customFormat="1" ht="98.25" customHeight="1">
      <c r="B243" s="22"/>
      <c r="F243" s="196" t="s">
        <v>356</v>
      </c>
      <c r="G243" s="151"/>
      <c r="H243" s="151"/>
      <c r="I243" s="151"/>
      <c r="R243" s="23"/>
      <c r="T243" s="57"/>
      <c r="AA243" s="58"/>
      <c r="AT243" s="6" t="s">
        <v>159</v>
      </c>
      <c r="AU243" s="6" t="s">
        <v>119</v>
      </c>
    </row>
    <row r="244" spans="2:64" s="6" customFormat="1" ht="39" customHeight="1">
      <c r="B244" s="22"/>
      <c r="C244" s="123" t="s">
        <v>412</v>
      </c>
      <c r="D244" s="123" t="s">
        <v>142</v>
      </c>
      <c r="E244" s="124" t="s">
        <v>413</v>
      </c>
      <c r="F244" s="191" t="s">
        <v>414</v>
      </c>
      <c r="G244" s="189"/>
      <c r="H244" s="189"/>
      <c r="I244" s="189"/>
      <c r="J244" s="125" t="s">
        <v>208</v>
      </c>
      <c r="K244" s="126">
        <v>4</v>
      </c>
      <c r="L244" s="188">
        <v>0</v>
      </c>
      <c r="M244" s="189"/>
      <c r="N244" s="190">
        <f>ROUND($L$244*$K$244,3)</f>
        <v>0</v>
      </c>
      <c r="O244" s="189"/>
      <c r="P244" s="189"/>
      <c r="Q244" s="189"/>
      <c r="R244" s="23"/>
      <c r="T244" s="128"/>
      <c r="U244" s="29" t="s">
        <v>40</v>
      </c>
      <c r="V244" s="129">
        <v>0.10922</v>
      </c>
      <c r="W244" s="129">
        <f>$V$244*$K$244</f>
        <v>0.43688</v>
      </c>
      <c r="X244" s="129">
        <v>0</v>
      </c>
      <c r="Y244" s="129">
        <f>$X$244*$K$244</f>
        <v>0</v>
      </c>
      <c r="Z244" s="129">
        <v>0</v>
      </c>
      <c r="AA244" s="130">
        <f>$Z$244*$K$244</f>
        <v>0</v>
      </c>
      <c r="AR244" s="6" t="s">
        <v>190</v>
      </c>
      <c r="AT244" s="6" t="s">
        <v>142</v>
      </c>
      <c r="AU244" s="6" t="s">
        <v>119</v>
      </c>
      <c r="AY244" s="6" t="s">
        <v>141</v>
      </c>
      <c r="BE244" s="81">
        <f>IF($U$244="základná",$N$244,0)</f>
        <v>0</v>
      </c>
      <c r="BF244" s="81">
        <f>IF($U$244="znížená",$N$244,0)</f>
        <v>0</v>
      </c>
      <c r="BG244" s="81">
        <f>IF($U$244="zákl. prenesená",$N$244,0)</f>
        <v>0</v>
      </c>
      <c r="BH244" s="81">
        <f>IF($U$244="zníž. prenesená",$N$244,0)</f>
        <v>0</v>
      </c>
      <c r="BI244" s="81">
        <f>IF($U$244="nulová",$N$244,0)</f>
        <v>0</v>
      </c>
      <c r="BJ244" s="6" t="s">
        <v>119</v>
      </c>
      <c r="BK244" s="131">
        <f>ROUND($L$244*$K$244,3)</f>
        <v>0</v>
      </c>
      <c r="BL244" s="6" t="s">
        <v>190</v>
      </c>
    </row>
    <row r="245" spans="2:64" s="6" customFormat="1" ht="27" customHeight="1">
      <c r="B245" s="22"/>
      <c r="C245" s="132" t="s">
        <v>415</v>
      </c>
      <c r="D245" s="132" t="s">
        <v>247</v>
      </c>
      <c r="E245" s="133" t="s">
        <v>416</v>
      </c>
      <c r="F245" s="192" t="s">
        <v>417</v>
      </c>
      <c r="G245" s="193"/>
      <c r="H245" s="193"/>
      <c r="I245" s="193"/>
      <c r="J245" s="134" t="s">
        <v>208</v>
      </c>
      <c r="K245" s="135">
        <v>4</v>
      </c>
      <c r="L245" s="194">
        <v>0</v>
      </c>
      <c r="M245" s="193"/>
      <c r="N245" s="195">
        <f>ROUND($L$245*$K$245,3)</f>
        <v>0</v>
      </c>
      <c r="O245" s="189"/>
      <c r="P245" s="189"/>
      <c r="Q245" s="189"/>
      <c r="R245" s="23"/>
      <c r="T245" s="128"/>
      <c r="U245" s="29" t="s">
        <v>40</v>
      </c>
      <c r="V245" s="129">
        <v>0</v>
      </c>
      <c r="W245" s="129">
        <f>$V$245*$K$245</f>
        <v>0</v>
      </c>
      <c r="X245" s="129">
        <v>0.00028</v>
      </c>
      <c r="Y245" s="129">
        <f>$X$245*$K$245</f>
        <v>0.00112</v>
      </c>
      <c r="Z245" s="129">
        <v>0</v>
      </c>
      <c r="AA245" s="130">
        <f>$Z$245*$K$245</f>
        <v>0</v>
      </c>
      <c r="AR245" s="6" t="s">
        <v>240</v>
      </c>
      <c r="AT245" s="6" t="s">
        <v>247</v>
      </c>
      <c r="AU245" s="6" t="s">
        <v>119</v>
      </c>
      <c r="AY245" s="6" t="s">
        <v>141</v>
      </c>
      <c r="BE245" s="81">
        <f>IF($U$245="základná",$N$245,0)</f>
        <v>0</v>
      </c>
      <c r="BF245" s="81">
        <f>IF($U$245="znížená",$N$245,0)</f>
        <v>0</v>
      </c>
      <c r="BG245" s="81">
        <f>IF($U$245="zákl. prenesená",$N$245,0)</f>
        <v>0</v>
      </c>
      <c r="BH245" s="81">
        <f>IF($U$245="zníž. prenesená",$N$245,0)</f>
        <v>0</v>
      </c>
      <c r="BI245" s="81">
        <f>IF($U$245="nulová",$N$245,0)</f>
        <v>0</v>
      </c>
      <c r="BJ245" s="6" t="s">
        <v>119</v>
      </c>
      <c r="BK245" s="131">
        <f>ROUND($L$245*$K$245,3)</f>
        <v>0</v>
      </c>
      <c r="BL245" s="6" t="s">
        <v>190</v>
      </c>
    </row>
    <row r="246" spans="2:47" s="6" customFormat="1" ht="98.25" customHeight="1">
      <c r="B246" s="22"/>
      <c r="F246" s="196" t="s">
        <v>356</v>
      </c>
      <c r="G246" s="151"/>
      <c r="H246" s="151"/>
      <c r="I246" s="151"/>
      <c r="R246" s="23"/>
      <c r="T246" s="57"/>
      <c r="AA246" s="58"/>
      <c r="AT246" s="6" t="s">
        <v>159</v>
      </c>
      <c r="AU246" s="6" t="s">
        <v>119</v>
      </c>
    </row>
    <row r="247" spans="2:64" s="6" customFormat="1" ht="27" customHeight="1">
      <c r="B247" s="22"/>
      <c r="C247" s="123" t="s">
        <v>418</v>
      </c>
      <c r="D247" s="123" t="s">
        <v>142</v>
      </c>
      <c r="E247" s="124" t="s">
        <v>419</v>
      </c>
      <c r="F247" s="191" t="s">
        <v>420</v>
      </c>
      <c r="G247" s="189"/>
      <c r="H247" s="189"/>
      <c r="I247" s="189"/>
      <c r="J247" s="125" t="s">
        <v>199</v>
      </c>
      <c r="K247" s="126">
        <v>2.6</v>
      </c>
      <c r="L247" s="188">
        <v>0</v>
      </c>
      <c r="M247" s="189"/>
      <c r="N247" s="190">
        <f>ROUND($L$247*$K$247,3)</f>
        <v>0</v>
      </c>
      <c r="O247" s="189"/>
      <c r="P247" s="189"/>
      <c r="Q247" s="189"/>
      <c r="R247" s="23"/>
      <c r="T247" s="128"/>
      <c r="U247" s="29" t="s">
        <v>40</v>
      </c>
      <c r="V247" s="129">
        <v>0.056</v>
      </c>
      <c r="W247" s="129">
        <f>$V$247*$K$247</f>
        <v>0.1456</v>
      </c>
      <c r="X247" s="129">
        <v>0</v>
      </c>
      <c r="Y247" s="129">
        <f>$X$247*$K$247</f>
        <v>0</v>
      </c>
      <c r="Z247" s="129">
        <v>0.00285</v>
      </c>
      <c r="AA247" s="130">
        <f>$Z$247*$K$247</f>
        <v>0.007410000000000001</v>
      </c>
      <c r="AR247" s="6" t="s">
        <v>190</v>
      </c>
      <c r="AT247" s="6" t="s">
        <v>142</v>
      </c>
      <c r="AU247" s="6" t="s">
        <v>119</v>
      </c>
      <c r="AY247" s="6" t="s">
        <v>141</v>
      </c>
      <c r="BE247" s="81">
        <f>IF($U$247="základná",$N$247,0)</f>
        <v>0</v>
      </c>
      <c r="BF247" s="81">
        <f>IF($U$247="znížená",$N$247,0)</f>
        <v>0</v>
      </c>
      <c r="BG247" s="81">
        <f>IF($U$247="zákl. prenesená",$N$247,0)</f>
        <v>0</v>
      </c>
      <c r="BH247" s="81">
        <f>IF($U$247="zníž. prenesená",$N$247,0)</f>
        <v>0</v>
      </c>
      <c r="BI247" s="81">
        <f>IF($U$247="nulová",$N$247,0)</f>
        <v>0</v>
      </c>
      <c r="BJ247" s="6" t="s">
        <v>119</v>
      </c>
      <c r="BK247" s="131">
        <f>ROUND($L$247*$K$247,3)</f>
        <v>0</v>
      </c>
      <c r="BL247" s="6" t="s">
        <v>190</v>
      </c>
    </row>
    <row r="248" spans="2:64" s="6" customFormat="1" ht="39" customHeight="1">
      <c r="B248" s="22"/>
      <c r="C248" s="123" t="s">
        <v>421</v>
      </c>
      <c r="D248" s="123" t="s">
        <v>142</v>
      </c>
      <c r="E248" s="124" t="s">
        <v>422</v>
      </c>
      <c r="F248" s="191" t="s">
        <v>423</v>
      </c>
      <c r="G248" s="189"/>
      <c r="H248" s="189"/>
      <c r="I248" s="189"/>
      <c r="J248" s="125" t="s">
        <v>208</v>
      </c>
      <c r="K248" s="126">
        <v>2</v>
      </c>
      <c r="L248" s="188">
        <v>0</v>
      </c>
      <c r="M248" s="189"/>
      <c r="N248" s="190">
        <f>ROUND($L$248*$K$248,3)</f>
        <v>0</v>
      </c>
      <c r="O248" s="189"/>
      <c r="P248" s="189"/>
      <c r="Q248" s="189"/>
      <c r="R248" s="23"/>
      <c r="T248" s="128"/>
      <c r="U248" s="29" t="s">
        <v>40</v>
      </c>
      <c r="V248" s="129">
        <v>0.075</v>
      </c>
      <c r="W248" s="129">
        <f>$V$248*$K$248</f>
        <v>0.15</v>
      </c>
      <c r="X248" s="129">
        <v>0</v>
      </c>
      <c r="Y248" s="129">
        <f>$X$248*$K$248</f>
        <v>0</v>
      </c>
      <c r="Z248" s="129">
        <v>0.00116</v>
      </c>
      <c r="AA248" s="130">
        <f>$Z$248*$K$248</f>
        <v>0.00232</v>
      </c>
      <c r="AR248" s="6" t="s">
        <v>190</v>
      </c>
      <c r="AT248" s="6" t="s">
        <v>142</v>
      </c>
      <c r="AU248" s="6" t="s">
        <v>119</v>
      </c>
      <c r="AY248" s="6" t="s">
        <v>141</v>
      </c>
      <c r="BE248" s="81">
        <f>IF($U$248="základná",$N$248,0)</f>
        <v>0</v>
      </c>
      <c r="BF248" s="81">
        <f>IF($U$248="znížená",$N$248,0)</f>
        <v>0</v>
      </c>
      <c r="BG248" s="81">
        <f>IF($U$248="zákl. prenesená",$N$248,0)</f>
        <v>0</v>
      </c>
      <c r="BH248" s="81">
        <f>IF($U$248="zníž. prenesená",$N$248,0)</f>
        <v>0</v>
      </c>
      <c r="BI248" s="81">
        <f>IF($U$248="nulová",$N$248,0)</f>
        <v>0</v>
      </c>
      <c r="BJ248" s="6" t="s">
        <v>119</v>
      </c>
      <c r="BK248" s="131">
        <f>ROUND($L$248*$K$248,3)</f>
        <v>0</v>
      </c>
      <c r="BL248" s="6" t="s">
        <v>190</v>
      </c>
    </row>
    <row r="249" spans="2:64" s="6" customFormat="1" ht="27" customHeight="1">
      <c r="B249" s="22"/>
      <c r="C249" s="123" t="s">
        <v>424</v>
      </c>
      <c r="D249" s="123" t="s">
        <v>142</v>
      </c>
      <c r="E249" s="124" t="s">
        <v>425</v>
      </c>
      <c r="F249" s="191" t="s">
        <v>426</v>
      </c>
      <c r="G249" s="189"/>
      <c r="H249" s="189"/>
      <c r="I249" s="189"/>
      <c r="J249" s="125" t="s">
        <v>145</v>
      </c>
      <c r="K249" s="126">
        <v>433.5</v>
      </c>
      <c r="L249" s="188">
        <v>0</v>
      </c>
      <c r="M249" s="189"/>
      <c r="N249" s="190">
        <f>ROUND($L$249*$K$249,3)</f>
        <v>0</v>
      </c>
      <c r="O249" s="189"/>
      <c r="P249" s="189"/>
      <c r="Q249" s="189"/>
      <c r="R249" s="23"/>
      <c r="T249" s="128"/>
      <c r="U249" s="29" t="s">
        <v>40</v>
      </c>
      <c r="V249" s="129">
        <v>0.02529</v>
      </c>
      <c r="W249" s="129">
        <f>$V$249*$K$249</f>
        <v>10.963215</v>
      </c>
      <c r="X249" s="129">
        <v>0.00012</v>
      </c>
      <c r="Y249" s="129">
        <f>$X$249*$K$249</f>
        <v>0.052020000000000004</v>
      </c>
      <c r="Z249" s="129">
        <v>0</v>
      </c>
      <c r="AA249" s="130">
        <f>$Z$249*$K$249</f>
        <v>0</v>
      </c>
      <c r="AR249" s="6" t="s">
        <v>190</v>
      </c>
      <c r="AT249" s="6" t="s">
        <v>142</v>
      </c>
      <c r="AU249" s="6" t="s">
        <v>119</v>
      </c>
      <c r="AY249" s="6" t="s">
        <v>141</v>
      </c>
      <c r="BE249" s="81">
        <f>IF($U$249="základná",$N$249,0)</f>
        <v>0</v>
      </c>
      <c r="BF249" s="81">
        <f>IF($U$249="znížená",$N$249,0)</f>
        <v>0</v>
      </c>
      <c r="BG249" s="81">
        <f>IF($U$249="zákl. prenesená",$N$249,0)</f>
        <v>0</v>
      </c>
      <c r="BH249" s="81">
        <f>IF($U$249="zníž. prenesená",$N$249,0)</f>
        <v>0</v>
      </c>
      <c r="BI249" s="81">
        <f>IF($U$249="nulová",$N$249,0)</f>
        <v>0</v>
      </c>
      <c r="BJ249" s="6" t="s">
        <v>119</v>
      </c>
      <c r="BK249" s="131">
        <f>ROUND($L$249*$K$249,3)</f>
        <v>0</v>
      </c>
      <c r="BL249" s="6" t="s">
        <v>190</v>
      </c>
    </row>
    <row r="250" spans="2:64" s="6" customFormat="1" ht="27" customHeight="1">
      <c r="B250" s="22"/>
      <c r="C250" s="123" t="s">
        <v>427</v>
      </c>
      <c r="D250" s="123" t="s">
        <v>142</v>
      </c>
      <c r="E250" s="124" t="s">
        <v>428</v>
      </c>
      <c r="F250" s="191" t="s">
        <v>429</v>
      </c>
      <c r="G250" s="189"/>
      <c r="H250" s="189"/>
      <c r="I250" s="189"/>
      <c r="J250" s="125" t="s">
        <v>263</v>
      </c>
      <c r="K250" s="127">
        <v>0</v>
      </c>
      <c r="L250" s="188">
        <v>0</v>
      </c>
      <c r="M250" s="189"/>
      <c r="N250" s="190">
        <f>ROUND($L$250*$K$250,3)</f>
        <v>0</v>
      </c>
      <c r="O250" s="189"/>
      <c r="P250" s="189"/>
      <c r="Q250" s="189"/>
      <c r="R250" s="23"/>
      <c r="T250" s="128"/>
      <c r="U250" s="29" t="s">
        <v>40</v>
      </c>
      <c r="V250" s="129">
        <v>0</v>
      </c>
      <c r="W250" s="129">
        <f>$V$250*$K$250</f>
        <v>0</v>
      </c>
      <c r="X250" s="129">
        <v>0</v>
      </c>
      <c r="Y250" s="129">
        <f>$X$250*$K$250</f>
        <v>0</v>
      </c>
      <c r="Z250" s="129">
        <v>0</v>
      </c>
      <c r="AA250" s="130">
        <f>$Z$250*$K$250</f>
        <v>0</v>
      </c>
      <c r="AR250" s="6" t="s">
        <v>190</v>
      </c>
      <c r="AT250" s="6" t="s">
        <v>142</v>
      </c>
      <c r="AU250" s="6" t="s">
        <v>119</v>
      </c>
      <c r="AY250" s="6" t="s">
        <v>141</v>
      </c>
      <c r="BE250" s="81">
        <f>IF($U$250="základná",$N$250,0)</f>
        <v>0</v>
      </c>
      <c r="BF250" s="81">
        <f>IF($U$250="znížená",$N$250,0)</f>
        <v>0</v>
      </c>
      <c r="BG250" s="81">
        <f>IF($U$250="zákl. prenesená",$N$250,0)</f>
        <v>0</v>
      </c>
      <c r="BH250" s="81">
        <f>IF($U$250="zníž. prenesená",$N$250,0)</f>
        <v>0</v>
      </c>
      <c r="BI250" s="81">
        <f>IF($U$250="nulová",$N$250,0)</f>
        <v>0</v>
      </c>
      <c r="BJ250" s="6" t="s">
        <v>119</v>
      </c>
      <c r="BK250" s="131">
        <f>ROUND($L$250*$K$250,3)</f>
        <v>0</v>
      </c>
      <c r="BL250" s="6" t="s">
        <v>190</v>
      </c>
    </row>
    <row r="251" spans="2:63" s="113" customFormat="1" ht="30.75" customHeight="1">
      <c r="B251" s="114"/>
      <c r="D251" s="122" t="s">
        <v>107</v>
      </c>
      <c r="N251" s="184">
        <f>$BK$251</f>
        <v>0</v>
      </c>
      <c r="O251" s="183"/>
      <c r="P251" s="183"/>
      <c r="Q251" s="183"/>
      <c r="R251" s="117"/>
      <c r="T251" s="118"/>
      <c r="W251" s="119">
        <f>SUM($W$252:$W$253)</f>
        <v>1.07457</v>
      </c>
      <c r="Y251" s="119">
        <f>SUM($Y$252:$Y$253)</f>
        <v>0.002006</v>
      </c>
      <c r="AA251" s="120">
        <f>SUM($AA$252:$AA$253)</f>
        <v>0</v>
      </c>
      <c r="AR251" s="116" t="s">
        <v>119</v>
      </c>
      <c r="AT251" s="116" t="s">
        <v>72</v>
      </c>
      <c r="AU251" s="116" t="s">
        <v>77</v>
      </c>
      <c r="AY251" s="116" t="s">
        <v>141</v>
      </c>
      <c r="BK251" s="121">
        <f>SUM($BK$252:$BK$253)</f>
        <v>0</v>
      </c>
    </row>
    <row r="252" spans="2:64" s="6" customFormat="1" ht="27" customHeight="1">
      <c r="B252" s="22"/>
      <c r="C252" s="123" t="s">
        <v>430</v>
      </c>
      <c r="D252" s="123" t="s">
        <v>142</v>
      </c>
      <c r="E252" s="124" t="s">
        <v>431</v>
      </c>
      <c r="F252" s="191" t="s">
        <v>432</v>
      </c>
      <c r="G252" s="189"/>
      <c r="H252" s="189"/>
      <c r="I252" s="189"/>
      <c r="J252" s="125" t="s">
        <v>199</v>
      </c>
      <c r="K252" s="126">
        <v>17</v>
      </c>
      <c r="L252" s="188">
        <v>0</v>
      </c>
      <c r="M252" s="189"/>
      <c r="N252" s="190">
        <f>ROUND($L$252*$K$252,3)</f>
        <v>0</v>
      </c>
      <c r="O252" s="189"/>
      <c r="P252" s="189"/>
      <c r="Q252" s="189"/>
      <c r="R252" s="23"/>
      <c r="T252" s="128"/>
      <c r="U252" s="29" t="s">
        <v>40</v>
      </c>
      <c r="V252" s="129">
        <v>0.06321</v>
      </c>
      <c r="W252" s="129">
        <f>$V$252*$K$252</f>
        <v>1.07457</v>
      </c>
      <c r="X252" s="129">
        <v>0.000118</v>
      </c>
      <c r="Y252" s="129">
        <f>$X$252*$K$252</f>
        <v>0.002006</v>
      </c>
      <c r="Z252" s="129">
        <v>0</v>
      </c>
      <c r="AA252" s="130">
        <f>$Z$252*$K$252</f>
        <v>0</v>
      </c>
      <c r="AR252" s="6" t="s">
        <v>190</v>
      </c>
      <c r="AT252" s="6" t="s">
        <v>142</v>
      </c>
      <c r="AU252" s="6" t="s">
        <v>119</v>
      </c>
      <c r="AY252" s="6" t="s">
        <v>141</v>
      </c>
      <c r="BE252" s="81">
        <f>IF($U$252="základná",$N$252,0)</f>
        <v>0</v>
      </c>
      <c r="BF252" s="81">
        <f>IF($U$252="znížená",$N$252,0)</f>
        <v>0</v>
      </c>
      <c r="BG252" s="81">
        <f>IF($U$252="zákl. prenesená",$N$252,0)</f>
        <v>0</v>
      </c>
      <c r="BH252" s="81">
        <f>IF($U$252="zníž. prenesená",$N$252,0)</f>
        <v>0</v>
      </c>
      <c r="BI252" s="81">
        <f>IF($U$252="nulová",$N$252,0)</f>
        <v>0</v>
      </c>
      <c r="BJ252" s="6" t="s">
        <v>119</v>
      </c>
      <c r="BK252" s="131">
        <f>ROUND($L$252*$K$252,3)</f>
        <v>0</v>
      </c>
      <c r="BL252" s="6" t="s">
        <v>190</v>
      </c>
    </row>
    <row r="253" spans="2:64" s="6" customFormat="1" ht="27" customHeight="1">
      <c r="B253" s="22"/>
      <c r="C253" s="123" t="s">
        <v>433</v>
      </c>
      <c r="D253" s="123" t="s">
        <v>142</v>
      </c>
      <c r="E253" s="124" t="s">
        <v>434</v>
      </c>
      <c r="F253" s="191" t="s">
        <v>435</v>
      </c>
      <c r="G253" s="189"/>
      <c r="H253" s="189"/>
      <c r="I253" s="189"/>
      <c r="J253" s="125" t="s">
        <v>263</v>
      </c>
      <c r="K253" s="127">
        <v>0</v>
      </c>
      <c r="L253" s="188">
        <v>0</v>
      </c>
      <c r="M253" s="189"/>
      <c r="N253" s="190">
        <f>ROUND($L$253*$K$253,3)</f>
        <v>0</v>
      </c>
      <c r="O253" s="189"/>
      <c r="P253" s="189"/>
      <c r="Q253" s="189"/>
      <c r="R253" s="23"/>
      <c r="T253" s="128"/>
      <c r="U253" s="29" t="s">
        <v>40</v>
      </c>
      <c r="V253" s="129">
        <v>0</v>
      </c>
      <c r="W253" s="129">
        <f>$V$253*$K$253</f>
        <v>0</v>
      </c>
      <c r="X253" s="129">
        <v>0</v>
      </c>
      <c r="Y253" s="129">
        <f>$X$253*$K$253</f>
        <v>0</v>
      </c>
      <c r="Z253" s="129">
        <v>0</v>
      </c>
      <c r="AA253" s="130">
        <f>$Z$253*$K$253</f>
        <v>0</v>
      </c>
      <c r="AR253" s="6" t="s">
        <v>190</v>
      </c>
      <c r="AT253" s="6" t="s">
        <v>142</v>
      </c>
      <c r="AU253" s="6" t="s">
        <v>119</v>
      </c>
      <c r="AY253" s="6" t="s">
        <v>141</v>
      </c>
      <c r="BE253" s="81">
        <f>IF($U$253="základná",$N$253,0)</f>
        <v>0</v>
      </c>
      <c r="BF253" s="81">
        <f>IF($U$253="znížená",$N$253,0)</f>
        <v>0</v>
      </c>
      <c r="BG253" s="81">
        <f>IF($U$253="zákl. prenesená",$N$253,0)</f>
        <v>0</v>
      </c>
      <c r="BH253" s="81">
        <f>IF($U$253="zníž. prenesená",$N$253,0)</f>
        <v>0</v>
      </c>
      <c r="BI253" s="81">
        <f>IF($U$253="nulová",$N$253,0)</f>
        <v>0</v>
      </c>
      <c r="BJ253" s="6" t="s">
        <v>119</v>
      </c>
      <c r="BK253" s="131">
        <f>ROUND($L$253*$K$253,3)</f>
        <v>0</v>
      </c>
      <c r="BL253" s="6" t="s">
        <v>190</v>
      </c>
    </row>
    <row r="254" spans="2:63" s="113" customFormat="1" ht="30.75" customHeight="1">
      <c r="B254" s="114"/>
      <c r="D254" s="122" t="s">
        <v>108</v>
      </c>
      <c r="N254" s="184">
        <f>$BK$254</f>
        <v>0</v>
      </c>
      <c r="O254" s="183"/>
      <c r="P254" s="183"/>
      <c r="Q254" s="183"/>
      <c r="R254" s="117"/>
      <c r="T254" s="118"/>
      <c r="W254" s="119">
        <f>SUM($W$255:$W$256)</f>
        <v>103.33649999999999</v>
      </c>
      <c r="Y254" s="119">
        <f>SUM($Y$255:$Y$256)</f>
        <v>0</v>
      </c>
      <c r="AA254" s="120">
        <f>SUM($AA$255:$AA$256)</f>
        <v>3.0375</v>
      </c>
      <c r="AR254" s="116" t="s">
        <v>119</v>
      </c>
      <c r="AT254" s="116" t="s">
        <v>72</v>
      </c>
      <c r="AU254" s="116" t="s">
        <v>77</v>
      </c>
      <c r="AY254" s="116" t="s">
        <v>141</v>
      </c>
      <c r="BK254" s="121">
        <f>SUM($BK$255:$BK$256)</f>
        <v>0</v>
      </c>
    </row>
    <row r="255" spans="2:64" s="6" customFormat="1" ht="27" customHeight="1">
      <c r="B255" s="22"/>
      <c r="C255" s="123" t="s">
        <v>436</v>
      </c>
      <c r="D255" s="123" t="s">
        <v>142</v>
      </c>
      <c r="E255" s="124" t="s">
        <v>437</v>
      </c>
      <c r="F255" s="191" t="s">
        <v>438</v>
      </c>
      <c r="G255" s="189"/>
      <c r="H255" s="189"/>
      <c r="I255" s="189"/>
      <c r="J255" s="125" t="s">
        <v>145</v>
      </c>
      <c r="K255" s="126">
        <v>433.5</v>
      </c>
      <c r="L255" s="188">
        <v>0</v>
      </c>
      <c r="M255" s="189"/>
      <c r="N255" s="190">
        <f>ROUND($L$255*$K$255,3)</f>
        <v>0</v>
      </c>
      <c r="O255" s="189"/>
      <c r="P255" s="189"/>
      <c r="Q255" s="189"/>
      <c r="R255" s="23"/>
      <c r="T255" s="128"/>
      <c r="U255" s="29" t="s">
        <v>40</v>
      </c>
      <c r="V255" s="129">
        <v>0.237</v>
      </c>
      <c r="W255" s="129">
        <f>$V$255*$K$255</f>
        <v>102.73949999999999</v>
      </c>
      <c r="X255" s="129">
        <v>0</v>
      </c>
      <c r="Y255" s="129">
        <f>$X$255*$K$255</f>
        <v>0</v>
      </c>
      <c r="Z255" s="129">
        <v>0.007</v>
      </c>
      <c r="AA255" s="130">
        <f>$Z$255*$K$255</f>
        <v>3.0345</v>
      </c>
      <c r="AR255" s="6" t="s">
        <v>190</v>
      </c>
      <c r="AT255" s="6" t="s">
        <v>142</v>
      </c>
      <c r="AU255" s="6" t="s">
        <v>119</v>
      </c>
      <c r="AY255" s="6" t="s">
        <v>141</v>
      </c>
      <c r="BE255" s="81">
        <f>IF($U$255="základná",$N$255,0)</f>
        <v>0</v>
      </c>
      <c r="BF255" s="81">
        <f>IF($U$255="znížená",$N$255,0)</f>
        <v>0</v>
      </c>
      <c r="BG255" s="81">
        <f>IF($U$255="zákl. prenesená",$N$255,0)</f>
        <v>0</v>
      </c>
      <c r="BH255" s="81">
        <f>IF($U$255="zníž. prenesená",$N$255,0)</f>
        <v>0</v>
      </c>
      <c r="BI255" s="81">
        <f>IF($U$255="nulová",$N$255,0)</f>
        <v>0</v>
      </c>
      <c r="BJ255" s="6" t="s">
        <v>119</v>
      </c>
      <c r="BK255" s="131">
        <f>ROUND($L$255*$K$255,3)</f>
        <v>0</v>
      </c>
      <c r="BL255" s="6" t="s">
        <v>190</v>
      </c>
    </row>
    <row r="256" spans="2:64" s="6" customFormat="1" ht="27" customHeight="1">
      <c r="B256" s="22"/>
      <c r="C256" s="123" t="s">
        <v>439</v>
      </c>
      <c r="D256" s="123" t="s">
        <v>142</v>
      </c>
      <c r="E256" s="124" t="s">
        <v>440</v>
      </c>
      <c r="F256" s="191" t="s">
        <v>441</v>
      </c>
      <c r="G256" s="189"/>
      <c r="H256" s="189"/>
      <c r="I256" s="189"/>
      <c r="J256" s="125" t="s">
        <v>208</v>
      </c>
      <c r="K256" s="126">
        <v>3</v>
      </c>
      <c r="L256" s="188">
        <v>0</v>
      </c>
      <c r="M256" s="189"/>
      <c r="N256" s="190">
        <f>ROUND($L$256*$K$256,3)</f>
        <v>0</v>
      </c>
      <c r="O256" s="189"/>
      <c r="P256" s="189"/>
      <c r="Q256" s="189"/>
      <c r="R256" s="23"/>
      <c r="T256" s="128"/>
      <c r="U256" s="29" t="s">
        <v>40</v>
      </c>
      <c r="V256" s="129">
        <v>0.199</v>
      </c>
      <c r="W256" s="129">
        <f>$V$256*$K$256</f>
        <v>0.597</v>
      </c>
      <c r="X256" s="129">
        <v>0</v>
      </c>
      <c r="Y256" s="129">
        <f>$X$256*$K$256</f>
        <v>0</v>
      </c>
      <c r="Z256" s="129">
        <v>0.001</v>
      </c>
      <c r="AA256" s="130">
        <f>$Z$256*$K$256</f>
        <v>0.003</v>
      </c>
      <c r="AR256" s="6" t="s">
        <v>190</v>
      </c>
      <c r="AT256" s="6" t="s">
        <v>142</v>
      </c>
      <c r="AU256" s="6" t="s">
        <v>119</v>
      </c>
      <c r="AY256" s="6" t="s">
        <v>141</v>
      </c>
      <c r="BE256" s="81">
        <f>IF($U$256="základná",$N$256,0)</f>
        <v>0</v>
      </c>
      <c r="BF256" s="81">
        <f>IF($U$256="znížená",$N$256,0)</f>
        <v>0</v>
      </c>
      <c r="BG256" s="81">
        <f>IF($U$256="zákl. prenesená",$N$256,0)</f>
        <v>0</v>
      </c>
      <c r="BH256" s="81">
        <f>IF($U$256="zníž. prenesená",$N$256,0)</f>
        <v>0</v>
      </c>
      <c r="BI256" s="81">
        <f>IF($U$256="nulová",$N$256,0)</f>
        <v>0</v>
      </c>
      <c r="BJ256" s="6" t="s">
        <v>119</v>
      </c>
      <c r="BK256" s="131">
        <f>ROUND($L$256*$K$256,3)</f>
        <v>0</v>
      </c>
      <c r="BL256" s="6" t="s">
        <v>190</v>
      </c>
    </row>
    <row r="257" spans="2:63" s="113" customFormat="1" ht="30.75" customHeight="1">
      <c r="B257" s="114"/>
      <c r="D257" s="122" t="s">
        <v>109</v>
      </c>
      <c r="N257" s="184">
        <f>$BK$257</f>
        <v>0</v>
      </c>
      <c r="O257" s="183"/>
      <c r="P257" s="183"/>
      <c r="Q257" s="183"/>
      <c r="R257" s="117"/>
      <c r="T257" s="118"/>
      <c r="W257" s="119">
        <f>SUM($W$258:$W$261)</f>
        <v>5.0089999999999995</v>
      </c>
      <c r="Y257" s="119">
        <f>SUM($Y$258:$Y$261)</f>
        <v>0.0258</v>
      </c>
      <c r="AA257" s="120">
        <f>SUM($AA$258:$AA$261)</f>
        <v>0</v>
      </c>
      <c r="AR257" s="116" t="s">
        <v>119</v>
      </c>
      <c r="AT257" s="116" t="s">
        <v>72</v>
      </c>
      <c r="AU257" s="116" t="s">
        <v>77</v>
      </c>
      <c r="AY257" s="116" t="s">
        <v>141</v>
      </c>
      <c r="BK257" s="121">
        <f>SUM($BK$258:$BK$261)</f>
        <v>0</v>
      </c>
    </row>
    <row r="258" spans="2:64" s="6" customFormat="1" ht="15.75" customHeight="1">
      <c r="B258" s="22"/>
      <c r="C258" s="123" t="s">
        <v>442</v>
      </c>
      <c r="D258" s="123" t="s">
        <v>142</v>
      </c>
      <c r="E258" s="124" t="s">
        <v>443</v>
      </c>
      <c r="F258" s="191" t="s">
        <v>444</v>
      </c>
      <c r="G258" s="189"/>
      <c r="H258" s="189"/>
      <c r="I258" s="189"/>
      <c r="J258" s="125" t="s">
        <v>208</v>
      </c>
      <c r="K258" s="126">
        <v>13</v>
      </c>
      <c r="L258" s="188">
        <v>0</v>
      </c>
      <c r="M258" s="189"/>
      <c r="N258" s="190">
        <f>ROUND($L$258*$K$258,3)</f>
        <v>0</v>
      </c>
      <c r="O258" s="189"/>
      <c r="P258" s="189"/>
      <c r="Q258" s="189"/>
      <c r="R258" s="23"/>
      <c r="T258" s="128"/>
      <c r="U258" s="29" t="s">
        <v>40</v>
      </c>
      <c r="V258" s="129">
        <v>0.29</v>
      </c>
      <c r="W258" s="129">
        <f>$V$258*$K$258</f>
        <v>3.7699999999999996</v>
      </c>
      <c r="X258" s="129">
        <v>0</v>
      </c>
      <c r="Y258" s="129">
        <f>$X$258*$K$258</f>
        <v>0</v>
      </c>
      <c r="Z258" s="129">
        <v>0</v>
      </c>
      <c r="AA258" s="130">
        <f>$Z$258*$K$258</f>
        <v>0</v>
      </c>
      <c r="AR258" s="6" t="s">
        <v>190</v>
      </c>
      <c r="AT258" s="6" t="s">
        <v>142</v>
      </c>
      <c r="AU258" s="6" t="s">
        <v>119</v>
      </c>
      <c r="AY258" s="6" t="s">
        <v>141</v>
      </c>
      <c r="BE258" s="81">
        <f>IF($U$258="základná",$N$258,0)</f>
        <v>0</v>
      </c>
      <c r="BF258" s="81">
        <f>IF($U$258="znížená",$N$258,0)</f>
        <v>0</v>
      </c>
      <c r="BG258" s="81">
        <f>IF($U$258="zákl. prenesená",$N$258,0)</f>
        <v>0</v>
      </c>
      <c r="BH258" s="81">
        <f>IF($U$258="zníž. prenesená",$N$258,0)</f>
        <v>0</v>
      </c>
      <c r="BI258" s="81">
        <f>IF($U$258="nulová",$N$258,0)</f>
        <v>0</v>
      </c>
      <c r="BJ258" s="6" t="s">
        <v>119</v>
      </c>
      <c r="BK258" s="131">
        <f>ROUND($L$258*$K$258,3)</f>
        <v>0</v>
      </c>
      <c r="BL258" s="6" t="s">
        <v>190</v>
      </c>
    </row>
    <row r="259" spans="2:64" s="6" customFormat="1" ht="15.75" customHeight="1">
      <c r="B259" s="22"/>
      <c r="C259" s="132" t="s">
        <v>445</v>
      </c>
      <c r="D259" s="132" t="s">
        <v>247</v>
      </c>
      <c r="E259" s="133" t="s">
        <v>446</v>
      </c>
      <c r="F259" s="192" t="s">
        <v>447</v>
      </c>
      <c r="G259" s="193"/>
      <c r="H259" s="193"/>
      <c r="I259" s="193"/>
      <c r="J259" s="134" t="s">
        <v>208</v>
      </c>
      <c r="K259" s="135">
        <v>13</v>
      </c>
      <c r="L259" s="194">
        <v>0</v>
      </c>
      <c r="M259" s="193"/>
      <c r="N259" s="195">
        <f>ROUND($L$259*$K$259,3)</f>
        <v>0</v>
      </c>
      <c r="O259" s="189"/>
      <c r="P259" s="189"/>
      <c r="Q259" s="189"/>
      <c r="R259" s="23"/>
      <c r="T259" s="128"/>
      <c r="U259" s="29" t="s">
        <v>40</v>
      </c>
      <c r="V259" s="129">
        <v>0</v>
      </c>
      <c r="W259" s="129">
        <f>$V$259*$K$259</f>
        <v>0</v>
      </c>
      <c r="X259" s="129">
        <v>0</v>
      </c>
      <c r="Y259" s="129">
        <f>$X$259*$K$259</f>
        <v>0</v>
      </c>
      <c r="Z259" s="129">
        <v>0</v>
      </c>
      <c r="AA259" s="130">
        <f>$Z$259*$K$259</f>
        <v>0</v>
      </c>
      <c r="AR259" s="6" t="s">
        <v>240</v>
      </c>
      <c r="AT259" s="6" t="s">
        <v>247</v>
      </c>
      <c r="AU259" s="6" t="s">
        <v>119</v>
      </c>
      <c r="AY259" s="6" t="s">
        <v>141</v>
      </c>
      <c r="BE259" s="81">
        <f>IF($U$259="základná",$N$259,0)</f>
        <v>0</v>
      </c>
      <c r="BF259" s="81">
        <f>IF($U$259="znížená",$N$259,0)</f>
        <v>0</v>
      </c>
      <c r="BG259" s="81">
        <f>IF($U$259="zákl. prenesená",$N$259,0)</f>
        <v>0</v>
      </c>
      <c r="BH259" s="81">
        <f>IF($U$259="zníž. prenesená",$N$259,0)</f>
        <v>0</v>
      </c>
      <c r="BI259" s="81">
        <f>IF($U$259="nulová",$N$259,0)</f>
        <v>0</v>
      </c>
      <c r="BJ259" s="6" t="s">
        <v>119</v>
      </c>
      <c r="BK259" s="131">
        <f>ROUND($L$259*$K$259,3)</f>
        <v>0</v>
      </c>
      <c r="BL259" s="6" t="s">
        <v>190</v>
      </c>
    </row>
    <row r="260" spans="2:64" s="6" customFormat="1" ht="27" customHeight="1">
      <c r="B260" s="22"/>
      <c r="C260" s="123" t="s">
        <v>448</v>
      </c>
      <c r="D260" s="123" t="s">
        <v>142</v>
      </c>
      <c r="E260" s="124" t="s">
        <v>449</v>
      </c>
      <c r="F260" s="191" t="s">
        <v>450</v>
      </c>
      <c r="G260" s="189"/>
      <c r="H260" s="189"/>
      <c r="I260" s="189"/>
      <c r="J260" s="125" t="s">
        <v>208</v>
      </c>
      <c r="K260" s="126">
        <v>3</v>
      </c>
      <c r="L260" s="188">
        <v>0</v>
      </c>
      <c r="M260" s="189"/>
      <c r="N260" s="190">
        <f>ROUND($L$260*$K$260,3)</f>
        <v>0</v>
      </c>
      <c r="O260" s="189"/>
      <c r="P260" s="189"/>
      <c r="Q260" s="189"/>
      <c r="R260" s="23"/>
      <c r="T260" s="128"/>
      <c r="U260" s="29" t="s">
        <v>40</v>
      </c>
      <c r="V260" s="129">
        <v>0.413</v>
      </c>
      <c r="W260" s="129">
        <f>$V$260*$K$260</f>
        <v>1.2389999999999999</v>
      </c>
      <c r="X260" s="129">
        <v>0</v>
      </c>
      <c r="Y260" s="129">
        <f>$X$260*$K$260</f>
        <v>0</v>
      </c>
      <c r="Z260" s="129">
        <v>0</v>
      </c>
      <c r="AA260" s="130">
        <f>$Z$260*$K$260</f>
        <v>0</v>
      </c>
      <c r="AR260" s="6" t="s">
        <v>190</v>
      </c>
      <c r="AT260" s="6" t="s">
        <v>142</v>
      </c>
      <c r="AU260" s="6" t="s">
        <v>119</v>
      </c>
      <c r="AY260" s="6" t="s">
        <v>141</v>
      </c>
      <c r="BE260" s="81">
        <f>IF($U$260="základná",$N$260,0)</f>
        <v>0</v>
      </c>
      <c r="BF260" s="81">
        <f>IF($U$260="znížená",$N$260,0)</f>
        <v>0</v>
      </c>
      <c r="BG260" s="81">
        <f>IF($U$260="zákl. prenesená",$N$260,0)</f>
        <v>0</v>
      </c>
      <c r="BH260" s="81">
        <f>IF($U$260="zníž. prenesená",$N$260,0)</f>
        <v>0</v>
      </c>
      <c r="BI260" s="81">
        <f>IF($U$260="nulová",$N$260,0)</f>
        <v>0</v>
      </c>
      <c r="BJ260" s="6" t="s">
        <v>119</v>
      </c>
      <c r="BK260" s="131">
        <f>ROUND($L$260*$K$260,3)</f>
        <v>0</v>
      </c>
      <c r="BL260" s="6" t="s">
        <v>190</v>
      </c>
    </row>
    <row r="261" spans="2:64" s="6" customFormat="1" ht="27" customHeight="1">
      <c r="B261" s="22"/>
      <c r="C261" s="132" t="s">
        <v>451</v>
      </c>
      <c r="D261" s="132" t="s">
        <v>247</v>
      </c>
      <c r="E261" s="133" t="s">
        <v>452</v>
      </c>
      <c r="F261" s="192" t="s">
        <v>453</v>
      </c>
      <c r="G261" s="193"/>
      <c r="H261" s="193"/>
      <c r="I261" s="193"/>
      <c r="J261" s="134" t="s">
        <v>208</v>
      </c>
      <c r="K261" s="135">
        <v>3</v>
      </c>
      <c r="L261" s="194">
        <v>0</v>
      </c>
      <c r="M261" s="193"/>
      <c r="N261" s="195">
        <f>ROUND($L$261*$K$261,3)</f>
        <v>0</v>
      </c>
      <c r="O261" s="189"/>
      <c r="P261" s="189"/>
      <c r="Q261" s="189"/>
      <c r="R261" s="23"/>
      <c r="T261" s="128"/>
      <c r="U261" s="29" t="s">
        <v>40</v>
      </c>
      <c r="V261" s="129">
        <v>0</v>
      </c>
      <c r="W261" s="129">
        <f>$V$261*$K$261</f>
        <v>0</v>
      </c>
      <c r="X261" s="129">
        <v>0.0086</v>
      </c>
      <c r="Y261" s="129">
        <f>$X$261*$K$261</f>
        <v>0.0258</v>
      </c>
      <c r="Z261" s="129">
        <v>0</v>
      </c>
      <c r="AA261" s="130">
        <f>$Z$261*$K$261</f>
        <v>0</v>
      </c>
      <c r="AR261" s="6" t="s">
        <v>240</v>
      </c>
      <c r="AT261" s="6" t="s">
        <v>247</v>
      </c>
      <c r="AU261" s="6" t="s">
        <v>119</v>
      </c>
      <c r="AY261" s="6" t="s">
        <v>141</v>
      </c>
      <c r="BE261" s="81">
        <f>IF($U$261="základná",$N$261,0)</f>
        <v>0</v>
      </c>
      <c r="BF261" s="81">
        <f>IF($U$261="znížená",$N$261,0)</f>
        <v>0</v>
      </c>
      <c r="BG261" s="81">
        <f>IF($U$261="zákl. prenesená",$N$261,0)</f>
        <v>0</v>
      </c>
      <c r="BH261" s="81">
        <f>IF($U$261="zníž. prenesená",$N$261,0)</f>
        <v>0</v>
      </c>
      <c r="BI261" s="81">
        <f>IF($U$261="nulová",$N$261,0)</f>
        <v>0</v>
      </c>
      <c r="BJ261" s="6" t="s">
        <v>119</v>
      </c>
      <c r="BK261" s="131">
        <f>ROUND($L$261*$K$261,3)</f>
        <v>0</v>
      </c>
      <c r="BL261" s="6" t="s">
        <v>190</v>
      </c>
    </row>
    <row r="262" spans="2:63" s="113" customFormat="1" ht="30.75" customHeight="1">
      <c r="B262" s="114"/>
      <c r="D262" s="122" t="s">
        <v>110</v>
      </c>
      <c r="N262" s="184">
        <f>$BK$262</f>
        <v>0</v>
      </c>
      <c r="O262" s="183"/>
      <c r="P262" s="183"/>
      <c r="Q262" s="183"/>
      <c r="R262" s="117"/>
      <c r="T262" s="118"/>
      <c r="W262" s="119">
        <f>$W$263</f>
        <v>60.88992</v>
      </c>
      <c r="Y262" s="119">
        <f>$Y$263</f>
        <v>0.10705920000000001</v>
      </c>
      <c r="AA262" s="120">
        <f>$AA$263</f>
        <v>0</v>
      </c>
      <c r="AR262" s="116" t="s">
        <v>119</v>
      </c>
      <c r="AT262" s="116" t="s">
        <v>72</v>
      </c>
      <c r="AU262" s="116" t="s">
        <v>77</v>
      </c>
      <c r="AY262" s="116" t="s">
        <v>141</v>
      </c>
      <c r="BK262" s="121">
        <f>$BK$263</f>
        <v>0</v>
      </c>
    </row>
    <row r="263" spans="2:64" s="6" customFormat="1" ht="39" customHeight="1">
      <c r="B263" s="22"/>
      <c r="C263" s="123" t="s">
        <v>454</v>
      </c>
      <c r="D263" s="123" t="s">
        <v>142</v>
      </c>
      <c r="E263" s="124" t="s">
        <v>455</v>
      </c>
      <c r="F263" s="191" t="s">
        <v>456</v>
      </c>
      <c r="G263" s="189"/>
      <c r="H263" s="189"/>
      <c r="I263" s="189"/>
      <c r="J263" s="125" t="s">
        <v>145</v>
      </c>
      <c r="K263" s="126">
        <v>334.56</v>
      </c>
      <c r="L263" s="188">
        <v>0</v>
      </c>
      <c r="M263" s="189"/>
      <c r="N263" s="190">
        <f>ROUND($L$263*$K$263,3)</f>
        <v>0</v>
      </c>
      <c r="O263" s="189"/>
      <c r="P263" s="189"/>
      <c r="Q263" s="189"/>
      <c r="R263" s="23"/>
      <c r="T263" s="128"/>
      <c r="U263" s="29" t="s">
        <v>40</v>
      </c>
      <c r="V263" s="129">
        <v>0.182</v>
      </c>
      <c r="W263" s="129">
        <f>$V$263*$K$263</f>
        <v>60.88992</v>
      </c>
      <c r="X263" s="129">
        <v>0.00032</v>
      </c>
      <c r="Y263" s="129">
        <f>$X$263*$K$263</f>
        <v>0.10705920000000001</v>
      </c>
      <c r="Z263" s="129">
        <v>0</v>
      </c>
      <c r="AA263" s="130">
        <f>$Z$263*$K$263</f>
        <v>0</v>
      </c>
      <c r="AR263" s="6" t="s">
        <v>190</v>
      </c>
      <c r="AT263" s="6" t="s">
        <v>142</v>
      </c>
      <c r="AU263" s="6" t="s">
        <v>119</v>
      </c>
      <c r="AY263" s="6" t="s">
        <v>141</v>
      </c>
      <c r="BE263" s="81">
        <f>IF($U$263="základná",$N$263,0)</f>
        <v>0</v>
      </c>
      <c r="BF263" s="81">
        <f>IF($U$263="znížená",$N$263,0)</f>
        <v>0</v>
      </c>
      <c r="BG263" s="81">
        <f>IF($U$263="zákl. prenesená",$N$263,0)</f>
        <v>0</v>
      </c>
      <c r="BH263" s="81">
        <f>IF($U$263="zníž. prenesená",$N$263,0)</f>
        <v>0</v>
      </c>
      <c r="BI263" s="81">
        <f>IF($U$263="nulová",$N$263,0)</f>
        <v>0</v>
      </c>
      <c r="BJ263" s="6" t="s">
        <v>119</v>
      </c>
      <c r="BK263" s="131">
        <f>ROUND($L$263*$K$263,3)</f>
        <v>0</v>
      </c>
      <c r="BL263" s="6" t="s">
        <v>190</v>
      </c>
    </row>
    <row r="264" spans="2:63" s="113" customFormat="1" ht="37.5" customHeight="1">
      <c r="B264" s="114"/>
      <c r="D264" s="115" t="s">
        <v>111</v>
      </c>
      <c r="N264" s="182">
        <f>$BK$264</f>
        <v>0</v>
      </c>
      <c r="O264" s="183"/>
      <c r="P264" s="183"/>
      <c r="Q264" s="183"/>
      <c r="R264" s="117"/>
      <c r="T264" s="118"/>
      <c r="W264" s="119">
        <f>$W$265+$W$267</f>
        <v>0.385</v>
      </c>
      <c r="Y264" s="119">
        <f>$Y$265+$Y$267</f>
        <v>0</v>
      </c>
      <c r="AA264" s="120">
        <f>$AA$265+$AA$267</f>
        <v>0</v>
      </c>
      <c r="AR264" s="116" t="s">
        <v>150</v>
      </c>
      <c r="AT264" s="116" t="s">
        <v>72</v>
      </c>
      <c r="AU264" s="116" t="s">
        <v>73</v>
      </c>
      <c r="AY264" s="116" t="s">
        <v>141</v>
      </c>
      <c r="BK264" s="121">
        <f>$BK$265+$BK$267</f>
        <v>0</v>
      </c>
    </row>
    <row r="265" spans="2:63" s="113" customFormat="1" ht="21" customHeight="1">
      <c r="B265" s="114"/>
      <c r="D265" s="122" t="s">
        <v>112</v>
      </c>
      <c r="N265" s="184">
        <f>$BK$265</f>
        <v>0</v>
      </c>
      <c r="O265" s="183"/>
      <c r="P265" s="183"/>
      <c r="Q265" s="183"/>
      <c r="R265" s="117"/>
      <c r="T265" s="118"/>
      <c r="W265" s="119">
        <f>$W$266</f>
        <v>0.02</v>
      </c>
      <c r="Y265" s="119">
        <f>$Y$266</f>
        <v>0</v>
      </c>
      <c r="AA265" s="120">
        <f>$AA$266</f>
        <v>0</v>
      </c>
      <c r="AR265" s="116" t="s">
        <v>150</v>
      </c>
      <c r="AT265" s="116" t="s">
        <v>72</v>
      </c>
      <c r="AU265" s="116" t="s">
        <v>77</v>
      </c>
      <c r="AY265" s="116" t="s">
        <v>141</v>
      </c>
      <c r="BK265" s="121">
        <f>$BK$266</f>
        <v>0</v>
      </c>
    </row>
    <row r="266" spans="2:64" s="6" customFormat="1" ht="27" customHeight="1">
      <c r="B266" s="22"/>
      <c r="C266" s="123" t="s">
        <v>457</v>
      </c>
      <c r="D266" s="123" t="s">
        <v>142</v>
      </c>
      <c r="E266" s="124" t="s">
        <v>458</v>
      </c>
      <c r="F266" s="191" t="s">
        <v>459</v>
      </c>
      <c r="G266" s="189"/>
      <c r="H266" s="189"/>
      <c r="I266" s="189"/>
      <c r="J266" s="125" t="s">
        <v>460</v>
      </c>
      <c r="K266" s="126">
        <v>1</v>
      </c>
      <c r="L266" s="188">
        <v>0</v>
      </c>
      <c r="M266" s="189"/>
      <c r="N266" s="190">
        <f>ROUND($L$266*$K$266,3)</f>
        <v>0</v>
      </c>
      <c r="O266" s="189"/>
      <c r="P266" s="189"/>
      <c r="Q266" s="189"/>
      <c r="R266" s="23"/>
      <c r="T266" s="128"/>
      <c r="U266" s="29" t="s">
        <v>40</v>
      </c>
      <c r="V266" s="129">
        <v>0.02</v>
      </c>
      <c r="W266" s="129">
        <f>$V$266*$K$266</f>
        <v>0.02</v>
      </c>
      <c r="X266" s="129">
        <v>0</v>
      </c>
      <c r="Y266" s="129">
        <f>$X$266*$K$266</f>
        <v>0</v>
      </c>
      <c r="Z266" s="129">
        <v>0</v>
      </c>
      <c r="AA266" s="130">
        <f>$Z$266*$K$266</f>
        <v>0</v>
      </c>
      <c r="AR266" s="6" t="s">
        <v>343</v>
      </c>
      <c r="AT266" s="6" t="s">
        <v>142</v>
      </c>
      <c r="AU266" s="6" t="s">
        <v>119</v>
      </c>
      <c r="AY266" s="6" t="s">
        <v>141</v>
      </c>
      <c r="BE266" s="81">
        <f>IF($U$266="základná",$N$266,0)</f>
        <v>0</v>
      </c>
      <c r="BF266" s="81">
        <f>IF($U$266="znížená",$N$266,0)</f>
        <v>0</v>
      </c>
      <c r="BG266" s="81">
        <f>IF($U$266="zákl. prenesená",$N$266,0)</f>
        <v>0</v>
      </c>
      <c r="BH266" s="81">
        <f>IF($U$266="zníž. prenesená",$N$266,0)</f>
        <v>0</v>
      </c>
      <c r="BI266" s="81">
        <f>IF($U$266="nulová",$N$266,0)</f>
        <v>0</v>
      </c>
      <c r="BJ266" s="6" t="s">
        <v>119</v>
      </c>
      <c r="BK266" s="131">
        <f>ROUND($L$266*$K$266,3)</f>
        <v>0</v>
      </c>
      <c r="BL266" s="6" t="s">
        <v>343</v>
      </c>
    </row>
    <row r="267" spans="2:63" s="113" customFormat="1" ht="30.75" customHeight="1">
      <c r="B267" s="114"/>
      <c r="D267" s="122" t="s">
        <v>113</v>
      </c>
      <c r="N267" s="184">
        <f>$BK$267</f>
        <v>0</v>
      </c>
      <c r="O267" s="183"/>
      <c r="P267" s="183"/>
      <c r="Q267" s="183"/>
      <c r="R267" s="117"/>
      <c r="T267" s="118"/>
      <c r="W267" s="119">
        <f>$W$268</f>
        <v>0.365</v>
      </c>
      <c r="Y267" s="119">
        <f>$Y$268</f>
        <v>0</v>
      </c>
      <c r="AA267" s="120">
        <f>$AA$268</f>
        <v>0</v>
      </c>
      <c r="AR267" s="116" t="s">
        <v>150</v>
      </c>
      <c r="AT267" s="116" t="s">
        <v>72</v>
      </c>
      <c r="AU267" s="116" t="s">
        <v>77</v>
      </c>
      <c r="AY267" s="116" t="s">
        <v>141</v>
      </c>
      <c r="BK267" s="121">
        <f>$BK$268</f>
        <v>0</v>
      </c>
    </row>
    <row r="268" spans="2:64" s="6" customFormat="1" ht="15.75" customHeight="1">
      <c r="B268" s="22"/>
      <c r="C268" s="123" t="s">
        <v>461</v>
      </c>
      <c r="D268" s="123" t="s">
        <v>142</v>
      </c>
      <c r="E268" s="124" t="s">
        <v>462</v>
      </c>
      <c r="F268" s="191" t="s">
        <v>463</v>
      </c>
      <c r="G268" s="189"/>
      <c r="H268" s="189"/>
      <c r="I268" s="189"/>
      <c r="J268" s="125" t="s">
        <v>464</v>
      </c>
      <c r="K268" s="126">
        <v>1</v>
      </c>
      <c r="L268" s="188">
        <v>0</v>
      </c>
      <c r="M268" s="189"/>
      <c r="N268" s="190">
        <f>ROUND($L$268*$K$268,3)</f>
        <v>0</v>
      </c>
      <c r="O268" s="189"/>
      <c r="P268" s="189"/>
      <c r="Q268" s="189"/>
      <c r="R268" s="23"/>
      <c r="T268" s="128"/>
      <c r="U268" s="29" t="s">
        <v>40</v>
      </c>
      <c r="V268" s="129">
        <v>0.365</v>
      </c>
      <c r="W268" s="129">
        <f>$V$268*$K$268</f>
        <v>0.365</v>
      </c>
      <c r="X268" s="129">
        <v>0</v>
      </c>
      <c r="Y268" s="129">
        <f>$X$268*$K$268</f>
        <v>0</v>
      </c>
      <c r="Z268" s="129">
        <v>0</v>
      </c>
      <c r="AA268" s="130">
        <f>$Z$268*$K$268</f>
        <v>0</v>
      </c>
      <c r="AR268" s="6" t="s">
        <v>343</v>
      </c>
      <c r="AT268" s="6" t="s">
        <v>142</v>
      </c>
      <c r="AU268" s="6" t="s">
        <v>119</v>
      </c>
      <c r="AY268" s="6" t="s">
        <v>141</v>
      </c>
      <c r="BE268" s="81">
        <f>IF($U$268="základná",$N$268,0)</f>
        <v>0</v>
      </c>
      <c r="BF268" s="81">
        <f>IF($U$268="znížená",$N$268,0)</f>
        <v>0</v>
      </c>
      <c r="BG268" s="81">
        <f>IF($U$268="zákl. prenesená",$N$268,0)</f>
        <v>0</v>
      </c>
      <c r="BH268" s="81">
        <f>IF($U$268="zníž. prenesená",$N$268,0)</f>
        <v>0</v>
      </c>
      <c r="BI268" s="81">
        <f>IF($U$268="nulová",$N$268,0)</f>
        <v>0</v>
      </c>
      <c r="BJ268" s="6" t="s">
        <v>119</v>
      </c>
      <c r="BK268" s="131">
        <f>ROUND($L$268*$K$268,3)</f>
        <v>0</v>
      </c>
      <c r="BL268" s="6" t="s">
        <v>343</v>
      </c>
    </row>
    <row r="269" spans="2:63" s="113" customFormat="1" ht="37.5" customHeight="1">
      <c r="B269" s="114"/>
      <c r="D269" s="115" t="s">
        <v>114</v>
      </c>
      <c r="N269" s="182">
        <f>$BK$269</f>
        <v>0</v>
      </c>
      <c r="O269" s="183"/>
      <c r="P269" s="183"/>
      <c r="Q269" s="183"/>
      <c r="R269" s="117"/>
      <c r="T269" s="118"/>
      <c r="W269" s="119">
        <f>$W$270</f>
        <v>1.06</v>
      </c>
      <c r="Y269" s="119">
        <f>$Y$270</f>
        <v>0</v>
      </c>
      <c r="AA269" s="120">
        <f>$AA$270</f>
        <v>0</v>
      </c>
      <c r="AR269" s="116" t="s">
        <v>146</v>
      </c>
      <c r="AT269" s="116" t="s">
        <v>72</v>
      </c>
      <c r="AU269" s="116" t="s">
        <v>73</v>
      </c>
      <c r="AY269" s="116" t="s">
        <v>141</v>
      </c>
      <c r="BK269" s="121">
        <f>$BK$270</f>
        <v>0</v>
      </c>
    </row>
    <row r="270" spans="2:64" s="6" customFormat="1" ht="39" customHeight="1">
      <c r="B270" s="22"/>
      <c r="C270" s="123" t="s">
        <v>465</v>
      </c>
      <c r="D270" s="123" t="s">
        <v>142</v>
      </c>
      <c r="E270" s="124" t="s">
        <v>466</v>
      </c>
      <c r="F270" s="191" t="s">
        <v>467</v>
      </c>
      <c r="G270" s="189"/>
      <c r="H270" s="189"/>
      <c r="I270" s="189"/>
      <c r="J270" s="125" t="s">
        <v>464</v>
      </c>
      <c r="K270" s="126">
        <v>1</v>
      </c>
      <c r="L270" s="188">
        <v>0</v>
      </c>
      <c r="M270" s="189"/>
      <c r="N270" s="190">
        <f>ROUND($L$270*$K$270,3)</f>
        <v>0</v>
      </c>
      <c r="O270" s="189"/>
      <c r="P270" s="189"/>
      <c r="Q270" s="189"/>
      <c r="R270" s="23"/>
      <c r="T270" s="128"/>
      <c r="U270" s="29" t="s">
        <v>40</v>
      </c>
      <c r="V270" s="129">
        <v>1.06</v>
      </c>
      <c r="W270" s="129">
        <f>$V$270*$K$270</f>
        <v>1.06</v>
      </c>
      <c r="X270" s="129">
        <v>0</v>
      </c>
      <c r="Y270" s="129">
        <f>$X$270*$K$270</f>
        <v>0</v>
      </c>
      <c r="Z270" s="129">
        <v>0</v>
      </c>
      <c r="AA270" s="130">
        <f>$Z$270*$K$270</f>
        <v>0</v>
      </c>
      <c r="AR270" s="6" t="s">
        <v>468</v>
      </c>
      <c r="AT270" s="6" t="s">
        <v>142</v>
      </c>
      <c r="AU270" s="6" t="s">
        <v>77</v>
      </c>
      <c r="AY270" s="6" t="s">
        <v>141</v>
      </c>
      <c r="BE270" s="81">
        <f>IF($U$270="základná",$N$270,0)</f>
        <v>0</v>
      </c>
      <c r="BF270" s="81">
        <f>IF($U$270="znížená",$N$270,0)</f>
        <v>0</v>
      </c>
      <c r="BG270" s="81">
        <f>IF($U$270="zákl. prenesená",$N$270,0)</f>
        <v>0</v>
      </c>
      <c r="BH270" s="81">
        <f>IF($U$270="zníž. prenesená",$N$270,0)</f>
        <v>0</v>
      </c>
      <c r="BI270" s="81">
        <f>IF($U$270="nulová",$N$270,0)</f>
        <v>0</v>
      </c>
      <c r="BJ270" s="6" t="s">
        <v>119</v>
      </c>
      <c r="BK270" s="131">
        <f>ROUND($L$270*$K$270,3)</f>
        <v>0</v>
      </c>
      <c r="BL270" s="6" t="s">
        <v>468</v>
      </c>
    </row>
    <row r="271" spans="2:63" s="6" customFormat="1" ht="51" customHeight="1">
      <c r="B271" s="22"/>
      <c r="D271" s="115" t="s">
        <v>469</v>
      </c>
      <c r="N271" s="182">
        <f>$BK$271</f>
        <v>0</v>
      </c>
      <c r="O271" s="151"/>
      <c r="P271" s="151"/>
      <c r="Q271" s="151"/>
      <c r="R271" s="23"/>
      <c r="T271" s="57"/>
      <c r="AA271" s="58"/>
      <c r="AT271" s="6" t="s">
        <v>72</v>
      </c>
      <c r="AU271" s="6" t="s">
        <v>73</v>
      </c>
      <c r="AY271" s="6" t="s">
        <v>470</v>
      </c>
      <c r="BK271" s="131">
        <f>SUM($BK$272:$BK$276)</f>
        <v>0</v>
      </c>
    </row>
    <row r="272" spans="2:63" s="6" customFormat="1" ht="23.25" customHeight="1">
      <c r="B272" s="22"/>
      <c r="C272" s="136"/>
      <c r="D272" s="136" t="s">
        <v>142</v>
      </c>
      <c r="E272" s="137"/>
      <c r="F272" s="186"/>
      <c r="G272" s="187"/>
      <c r="H272" s="187"/>
      <c r="I272" s="187"/>
      <c r="J272" s="138"/>
      <c r="K272" s="127"/>
      <c r="L272" s="188"/>
      <c r="M272" s="189"/>
      <c r="N272" s="190">
        <f>$BK$272</f>
        <v>0</v>
      </c>
      <c r="O272" s="189"/>
      <c r="P272" s="189"/>
      <c r="Q272" s="189"/>
      <c r="R272" s="23"/>
      <c r="T272" s="128"/>
      <c r="U272" s="139" t="s">
        <v>40</v>
      </c>
      <c r="AA272" s="58"/>
      <c r="AT272" s="6" t="s">
        <v>470</v>
      </c>
      <c r="AU272" s="6" t="s">
        <v>77</v>
      </c>
      <c r="AY272" s="6" t="s">
        <v>470</v>
      </c>
      <c r="BE272" s="81">
        <f>IF($U$272="základná",$N$272,0)</f>
        <v>0</v>
      </c>
      <c r="BF272" s="81">
        <f>IF($U$272="znížená",$N$272,0)</f>
        <v>0</v>
      </c>
      <c r="BG272" s="81">
        <f>IF($U$272="zákl. prenesená",$N$272,0)</f>
        <v>0</v>
      </c>
      <c r="BH272" s="81">
        <f>IF($U$272="zníž. prenesená",$N$272,0)</f>
        <v>0</v>
      </c>
      <c r="BI272" s="81">
        <f>IF($U$272="nulová",$N$272,0)</f>
        <v>0</v>
      </c>
      <c r="BJ272" s="6" t="s">
        <v>119</v>
      </c>
      <c r="BK272" s="131">
        <f>$L$272*$K$272</f>
        <v>0</v>
      </c>
    </row>
    <row r="273" spans="2:63" s="6" customFormat="1" ht="23.25" customHeight="1">
      <c r="B273" s="22"/>
      <c r="C273" s="136"/>
      <c r="D273" s="136" t="s">
        <v>142</v>
      </c>
      <c r="E273" s="137"/>
      <c r="F273" s="186"/>
      <c r="G273" s="187"/>
      <c r="H273" s="187"/>
      <c r="I273" s="187"/>
      <c r="J273" s="138"/>
      <c r="K273" s="127"/>
      <c r="L273" s="188"/>
      <c r="M273" s="189"/>
      <c r="N273" s="190">
        <f>$BK$273</f>
        <v>0</v>
      </c>
      <c r="O273" s="189"/>
      <c r="P273" s="189"/>
      <c r="Q273" s="189"/>
      <c r="R273" s="23"/>
      <c r="T273" s="128"/>
      <c r="U273" s="139" t="s">
        <v>40</v>
      </c>
      <c r="AA273" s="58"/>
      <c r="AT273" s="6" t="s">
        <v>470</v>
      </c>
      <c r="AU273" s="6" t="s">
        <v>77</v>
      </c>
      <c r="AY273" s="6" t="s">
        <v>470</v>
      </c>
      <c r="BE273" s="81">
        <f>IF($U$273="základná",$N$273,0)</f>
        <v>0</v>
      </c>
      <c r="BF273" s="81">
        <f>IF($U$273="znížená",$N$273,0)</f>
        <v>0</v>
      </c>
      <c r="BG273" s="81">
        <f>IF($U$273="zákl. prenesená",$N$273,0)</f>
        <v>0</v>
      </c>
      <c r="BH273" s="81">
        <f>IF($U$273="zníž. prenesená",$N$273,0)</f>
        <v>0</v>
      </c>
      <c r="BI273" s="81">
        <f>IF($U$273="nulová",$N$273,0)</f>
        <v>0</v>
      </c>
      <c r="BJ273" s="6" t="s">
        <v>119</v>
      </c>
      <c r="BK273" s="131">
        <f>$L$273*$K$273</f>
        <v>0</v>
      </c>
    </row>
    <row r="274" spans="2:63" s="6" customFormat="1" ht="23.25" customHeight="1">
      <c r="B274" s="22"/>
      <c r="C274" s="136"/>
      <c r="D274" s="136" t="s">
        <v>142</v>
      </c>
      <c r="E274" s="137"/>
      <c r="F274" s="186"/>
      <c r="G274" s="187"/>
      <c r="H274" s="187"/>
      <c r="I274" s="187"/>
      <c r="J274" s="138"/>
      <c r="K274" s="127"/>
      <c r="L274" s="188"/>
      <c r="M274" s="189"/>
      <c r="N274" s="190">
        <f>$BK$274</f>
        <v>0</v>
      </c>
      <c r="O274" s="189"/>
      <c r="P274" s="189"/>
      <c r="Q274" s="189"/>
      <c r="R274" s="23"/>
      <c r="T274" s="128"/>
      <c r="U274" s="139" t="s">
        <v>40</v>
      </c>
      <c r="AA274" s="58"/>
      <c r="AT274" s="6" t="s">
        <v>470</v>
      </c>
      <c r="AU274" s="6" t="s">
        <v>77</v>
      </c>
      <c r="AY274" s="6" t="s">
        <v>470</v>
      </c>
      <c r="BE274" s="81">
        <f>IF($U$274="základná",$N$274,0)</f>
        <v>0</v>
      </c>
      <c r="BF274" s="81">
        <f>IF($U$274="znížená",$N$274,0)</f>
        <v>0</v>
      </c>
      <c r="BG274" s="81">
        <f>IF($U$274="zákl. prenesená",$N$274,0)</f>
        <v>0</v>
      </c>
      <c r="BH274" s="81">
        <f>IF($U$274="zníž. prenesená",$N$274,0)</f>
        <v>0</v>
      </c>
      <c r="BI274" s="81">
        <f>IF($U$274="nulová",$N$274,0)</f>
        <v>0</v>
      </c>
      <c r="BJ274" s="6" t="s">
        <v>119</v>
      </c>
      <c r="BK274" s="131">
        <f>$L$274*$K$274</f>
        <v>0</v>
      </c>
    </row>
    <row r="275" spans="2:63" s="6" customFormat="1" ht="23.25" customHeight="1">
      <c r="B275" s="22"/>
      <c r="C275" s="136"/>
      <c r="D275" s="136" t="s">
        <v>142</v>
      </c>
      <c r="E275" s="137"/>
      <c r="F275" s="186"/>
      <c r="G275" s="187"/>
      <c r="H275" s="187"/>
      <c r="I275" s="187"/>
      <c r="J275" s="138"/>
      <c r="K275" s="127"/>
      <c r="L275" s="188"/>
      <c r="M275" s="189"/>
      <c r="N275" s="190">
        <f>$BK$275</f>
        <v>0</v>
      </c>
      <c r="O275" s="189"/>
      <c r="P275" s="189"/>
      <c r="Q275" s="189"/>
      <c r="R275" s="23"/>
      <c r="T275" s="128"/>
      <c r="U275" s="139" t="s">
        <v>40</v>
      </c>
      <c r="AA275" s="58"/>
      <c r="AT275" s="6" t="s">
        <v>470</v>
      </c>
      <c r="AU275" s="6" t="s">
        <v>77</v>
      </c>
      <c r="AY275" s="6" t="s">
        <v>470</v>
      </c>
      <c r="BE275" s="81">
        <f>IF($U$275="základná",$N$275,0)</f>
        <v>0</v>
      </c>
      <c r="BF275" s="81">
        <f>IF($U$275="znížená",$N$275,0)</f>
        <v>0</v>
      </c>
      <c r="BG275" s="81">
        <f>IF($U$275="zákl. prenesená",$N$275,0)</f>
        <v>0</v>
      </c>
      <c r="BH275" s="81">
        <f>IF($U$275="zníž. prenesená",$N$275,0)</f>
        <v>0</v>
      </c>
      <c r="BI275" s="81">
        <f>IF($U$275="nulová",$N$275,0)</f>
        <v>0</v>
      </c>
      <c r="BJ275" s="6" t="s">
        <v>119</v>
      </c>
      <c r="BK275" s="131">
        <f>$L$275*$K$275</f>
        <v>0</v>
      </c>
    </row>
    <row r="276" spans="2:63" s="6" customFormat="1" ht="23.25" customHeight="1">
      <c r="B276" s="22"/>
      <c r="C276" s="136"/>
      <c r="D276" s="136" t="s">
        <v>142</v>
      </c>
      <c r="E276" s="137"/>
      <c r="F276" s="186"/>
      <c r="G276" s="187"/>
      <c r="H276" s="187"/>
      <c r="I276" s="187"/>
      <c r="J276" s="138"/>
      <c r="K276" s="127"/>
      <c r="L276" s="188"/>
      <c r="M276" s="189"/>
      <c r="N276" s="190">
        <f>$BK$276</f>
        <v>0</v>
      </c>
      <c r="O276" s="189"/>
      <c r="P276" s="189"/>
      <c r="Q276" s="189"/>
      <c r="R276" s="23"/>
      <c r="T276" s="128"/>
      <c r="U276" s="139" t="s">
        <v>40</v>
      </c>
      <c r="V276" s="41"/>
      <c r="W276" s="41"/>
      <c r="X276" s="41"/>
      <c r="Y276" s="41"/>
      <c r="Z276" s="41"/>
      <c r="AA276" s="43"/>
      <c r="AT276" s="6" t="s">
        <v>470</v>
      </c>
      <c r="AU276" s="6" t="s">
        <v>77</v>
      </c>
      <c r="AY276" s="6" t="s">
        <v>470</v>
      </c>
      <c r="BE276" s="81">
        <f>IF($U$276="základná",$N$276,0)</f>
        <v>0</v>
      </c>
      <c r="BF276" s="81">
        <f>IF($U$276="znížená",$N$276,0)</f>
        <v>0</v>
      </c>
      <c r="BG276" s="81">
        <f>IF($U$276="zákl. prenesená",$N$276,0)</f>
        <v>0</v>
      </c>
      <c r="BH276" s="81">
        <f>IF($U$276="zníž. prenesená",$N$276,0)</f>
        <v>0</v>
      </c>
      <c r="BI276" s="81">
        <f>IF($U$276="nulová",$N$276,0)</f>
        <v>0</v>
      </c>
      <c r="BJ276" s="6" t="s">
        <v>119</v>
      </c>
      <c r="BK276" s="131">
        <f>$L$276*$K$276</f>
        <v>0</v>
      </c>
    </row>
    <row r="277" spans="2:18" s="6" customFormat="1" ht="7.5" customHeight="1">
      <c r="B277" s="44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6"/>
    </row>
    <row r="278" s="2" customFormat="1" ht="14.25" customHeight="1"/>
  </sheetData>
  <sheetProtection/>
  <mergeCells count="444"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M23:P23"/>
    <mergeCell ref="M24:P24"/>
    <mergeCell ref="M26:P26"/>
    <mergeCell ref="H28:J28"/>
    <mergeCell ref="M28:P28"/>
    <mergeCell ref="H29:J29"/>
    <mergeCell ref="M29:P29"/>
    <mergeCell ref="H30:J30"/>
    <mergeCell ref="M30:P30"/>
    <mergeCell ref="H31:J31"/>
    <mergeCell ref="M31:P31"/>
    <mergeCell ref="H32:J32"/>
    <mergeCell ref="M32:P32"/>
    <mergeCell ref="L34:P34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14:Q114"/>
    <mergeCell ref="N107:Q107"/>
    <mergeCell ref="N109:Q109"/>
    <mergeCell ref="D110:H110"/>
    <mergeCell ref="N110:Q110"/>
    <mergeCell ref="D111:H111"/>
    <mergeCell ref="N111:Q111"/>
    <mergeCell ref="L117:Q117"/>
    <mergeCell ref="C123:Q123"/>
    <mergeCell ref="F125:P125"/>
    <mergeCell ref="M127:P127"/>
    <mergeCell ref="M129:Q129"/>
    <mergeCell ref="D112:H112"/>
    <mergeCell ref="N112:Q112"/>
    <mergeCell ref="D113:H113"/>
    <mergeCell ref="N113:Q113"/>
    <mergeCell ref="D114:H114"/>
    <mergeCell ref="F132:I132"/>
    <mergeCell ref="L132:M132"/>
    <mergeCell ref="N132:Q132"/>
    <mergeCell ref="F136:I136"/>
    <mergeCell ref="L136:M136"/>
    <mergeCell ref="N136:Q136"/>
    <mergeCell ref="N133:Q133"/>
    <mergeCell ref="N134:Q134"/>
    <mergeCell ref="N135:Q135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1:I141"/>
    <mergeCell ref="L141:M141"/>
    <mergeCell ref="N141:Q141"/>
    <mergeCell ref="N140:Q140"/>
    <mergeCell ref="F142:I142"/>
    <mergeCell ref="F143:I143"/>
    <mergeCell ref="L143:M143"/>
    <mergeCell ref="N143:Q143"/>
    <mergeCell ref="F144:I144"/>
    <mergeCell ref="F146:I146"/>
    <mergeCell ref="L146:M146"/>
    <mergeCell ref="N146:Q146"/>
    <mergeCell ref="N145:Q145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L177:M177"/>
    <mergeCell ref="N177:Q177"/>
    <mergeCell ref="F178:I178"/>
    <mergeCell ref="L178:M178"/>
    <mergeCell ref="N178:Q178"/>
    <mergeCell ref="F173:I173"/>
    <mergeCell ref="L173:M173"/>
    <mergeCell ref="N173:Q173"/>
    <mergeCell ref="F176:I176"/>
    <mergeCell ref="L176:M176"/>
    <mergeCell ref="F183:I183"/>
    <mergeCell ref="L183:M183"/>
    <mergeCell ref="N183:Q183"/>
    <mergeCell ref="F179:I179"/>
    <mergeCell ref="L179:M179"/>
    <mergeCell ref="N179:Q179"/>
    <mergeCell ref="F180:I180"/>
    <mergeCell ref="L180:M180"/>
    <mergeCell ref="N180:Q180"/>
    <mergeCell ref="F184:I184"/>
    <mergeCell ref="L184:M184"/>
    <mergeCell ref="N184:Q184"/>
    <mergeCell ref="F185:I185"/>
    <mergeCell ref="L185:M185"/>
    <mergeCell ref="N185:Q185"/>
    <mergeCell ref="F186:I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2:I202"/>
    <mergeCell ref="L202:M202"/>
    <mergeCell ref="N202:Q202"/>
    <mergeCell ref="N201:Q201"/>
    <mergeCell ref="F203:I203"/>
    <mergeCell ref="L203:M203"/>
    <mergeCell ref="N203:Q203"/>
    <mergeCell ref="F204:I204"/>
    <mergeCell ref="F205:I205"/>
    <mergeCell ref="L205:M205"/>
    <mergeCell ref="N205:Q205"/>
    <mergeCell ref="F206:I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F220:I220"/>
    <mergeCell ref="L220:M220"/>
    <mergeCell ref="N220:Q220"/>
    <mergeCell ref="F221:I221"/>
    <mergeCell ref="L221:M221"/>
    <mergeCell ref="N221:Q221"/>
    <mergeCell ref="F222:I222"/>
    <mergeCell ref="F223:I223"/>
    <mergeCell ref="L223:M223"/>
    <mergeCell ref="N223:Q223"/>
    <mergeCell ref="F224:I224"/>
    <mergeCell ref="L224:M224"/>
    <mergeCell ref="N224:Q224"/>
    <mergeCell ref="F225:I225"/>
    <mergeCell ref="F226:I226"/>
    <mergeCell ref="L226:M226"/>
    <mergeCell ref="N226:Q226"/>
    <mergeCell ref="F227:I227"/>
    <mergeCell ref="L227:M227"/>
    <mergeCell ref="N227:Q227"/>
    <mergeCell ref="F228:I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F241:I241"/>
    <mergeCell ref="L241:M241"/>
    <mergeCell ref="N241:Q241"/>
    <mergeCell ref="F242:I242"/>
    <mergeCell ref="L242:M242"/>
    <mergeCell ref="N242:Q242"/>
    <mergeCell ref="F243:I243"/>
    <mergeCell ref="F244:I244"/>
    <mergeCell ref="L244:M244"/>
    <mergeCell ref="N244:Q244"/>
    <mergeCell ref="F245:I245"/>
    <mergeCell ref="L245:M245"/>
    <mergeCell ref="N245:Q245"/>
    <mergeCell ref="F246:I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2:I252"/>
    <mergeCell ref="L252:M252"/>
    <mergeCell ref="N252:Q252"/>
    <mergeCell ref="N251:Q251"/>
    <mergeCell ref="F253:I253"/>
    <mergeCell ref="L253:M253"/>
    <mergeCell ref="N253:Q253"/>
    <mergeCell ref="F255:I255"/>
    <mergeCell ref="L255:M255"/>
    <mergeCell ref="N255:Q255"/>
    <mergeCell ref="N254:Q254"/>
    <mergeCell ref="F256:I256"/>
    <mergeCell ref="L256:M256"/>
    <mergeCell ref="N256:Q256"/>
    <mergeCell ref="F258:I258"/>
    <mergeCell ref="L258:M258"/>
    <mergeCell ref="N258:Q258"/>
    <mergeCell ref="N257:Q257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3:I263"/>
    <mergeCell ref="L263:M263"/>
    <mergeCell ref="N263:Q263"/>
    <mergeCell ref="N262:Q262"/>
    <mergeCell ref="F266:I266"/>
    <mergeCell ref="L266:M266"/>
    <mergeCell ref="N266:Q266"/>
    <mergeCell ref="F268:I268"/>
    <mergeCell ref="L268:M268"/>
    <mergeCell ref="N268:Q268"/>
    <mergeCell ref="F270:I270"/>
    <mergeCell ref="L270:M270"/>
    <mergeCell ref="N270:Q270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H1:K1"/>
    <mergeCell ref="N153:Q153"/>
    <mergeCell ref="N172:Q172"/>
    <mergeCell ref="N174:Q174"/>
    <mergeCell ref="N175:Q175"/>
    <mergeCell ref="N182:Q182"/>
    <mergeCell ref="F181:I181"/>
    <mergeCell ref="L181:M181"/>
    <mergeCell ref="N181:Q181"/>
    <mergeCell ref="F177:I177"/>
    <mergeCell ref="S2:AC2"/>
    <mergeCell ref="N264:Q264"/>
    <mergeCell ref="N265:Q265"/>
    <mergeCell ref="N267:Q267"/>
    <mergeCell ref="N269:Q269"/>
    <mergeCell ref="N271:Q271"/>
    <mergeCell ref="N191:Q191"/>
    <mergeCell ref="N176:Q176"/>
    <mergeCell ref="M130:Q130"/>
    <mergeCell ref="N115:Q115"/>
  </mergeCells>
  <dataValidations count="2">
    <dataValidation type="list" allowBlank="1" showInputMessage="1" showErrorMessage="1" error="Povolené sú hodnoty K a M." sqref="D272:D277">
      <formula1>"K,M"</formula1>
    </dataValidation>
    <dataValidation type="list" allowBlank="1" showInputMessage="1" showErrorMessage="1" error="Povolené sú hodnoty základná, znížená, nulová." sqref="U272:U277">
      <formula1>"základná,znížená,nulová"</formula1>
    </dataValidation>
  </dataValidations>
  <hyperlinks>
    <hyperlink ref="F1:G1" location="C2" tooltip="Krycí list rozpočtu" display="1) Krycí list rozpočtu"/>
    <hyperlink ref="H1:K1" location="C85" tooltip="Rekapitulácia rozpočtu" display="2) Rekapitulácia rozpočtu"/>
    <hyperlink ref="L1" location="C132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Petulik</dc:creator>
  <cp:keywords/>
  <dc:description/>
  <cp:lastModifiedBy>Petulik</cp:lastModifiedBy>
  <dcterms:created xsi:type="dcterms:W3CDTF">2015-01-30T11:52:09Z</dcterms:created>
  <dcterms:modified xsi:type="dcterms:W3CDTF">2015-01-30T11:52:09Z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